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60" windowWidth="19320" windowHeight="8985" tabRatio="508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оперативка!$A$1:$AZ$291</definedName>
  </definedNames>
  <calcPr calcId="145621"/>
</workbook>
</file>

<file path=xl/calcChain.xml><?xml version="1.0" encoding="utf-8"?>
<calcChain xmlns="http://schemas.openxmlformats.org/spreadsheetml/2006/main">
  <c r="Y288" i="1" l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Z289" i="1"/>
  <c r="AA289" i="1"/>
  <c r="AB289" i="1"/>
  <c r="AC289" i="1"/>
  <c r="AD289" i="1"/>
  <c r="AE289" i="1"/>
  <c r="AF289" i="1"/>
  <c r="AG289" i="1"/>
  <c r="AH289" i="1"/>
  <c r="AI289" i="1"/>
  <c r="AJ289" i="1"/>
  <c r="AK289" i="1"/>
  <c r="AL289" i="1"/>
  <c r="AM289" i="1"/>
  <c r="AN289" i="1"/>
  <c r="AO289" i="1"/>
  <c r="AP289" i="1"/>
  <c r="AQ289" i="1"/>
  <c r="AR289" i="1"/>
  <c r="AS289" i="1"/>
  <c r="AT289" i="1"/>
  <c r="AU289" i="1"/>
  <c r="AV289" i="1"/>
  <c r="AW289" i="1"/>
  <c r="AX289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2" i="1"/>
  <c r="AY283" i="1"/>
  <c r="AY285" i="1" s="1"/>
  <c r="AY286" i="1"/>
  <c r="AY287" i="1"/>
  <c r="AY289" i="1" s="1"/>
  <c r="AY288" i="1"/>
  <c r="AY290" i="1"/>
  <c r="Y284" i="1"/>
  <c r="Y286" i="1"/>
  <c r="Y287" i="1"/>
  <c r="Y289" i="1" s="1"/>
  <c r="Y290" i="1"/>
  <c r="Y265" i="1"/>
  <c r="C265" i="1" s="1"/>
  <c r="C288" i="1" l="1"/>
  <c r="C284" i="1"/>
  <c r="Y270" i="1"/>
  <c r="C270" i="1" s="1"/>
  <c r="Y282" i="1" l="1"/>
  <c r="C282" i="1" s="1"/>
  <c r="Y283" i="1"/>
  <c r="C287" i="1"/>
  <c r="C289" i="1" l="1"/>
  <c r="C290" i="1"/>
  <c r="C283" i="1"/>
  <c r="C286" i="1" s="1"/>
  <c r="Y285" i="1"/>
  <c r="AY280" i="1"/>
  <c r="AY281" i="1"/>
  <c r="Y280" i="1"/>
  <c r="Y281" i="1"/>
  <c r="C280" i="1" l="1"/>
  <c r="C285" i="1"/>
  <c r="C291" i="1" s="1"/>
  <c r="C281" i="1"/>
  <c r="AY268" i="1"/>
  <c r="AY269" i="1"/>
  <c r="Y268" i="1"/>
  <c r="C268" i="1" s="1"/>
  <c r="Y269" i="1"/>
  <c r="C269" i="1" s="1"/>
  <c r="AY277" i="1" l="1"/>
  <c r="AY278" i="1"/>
  <c r="Y277" i="1"/>
  <c r="Y278" i="1"/>
  <c r="C277" i="1" l="1"/>
  <c r="C278" i="1"/>
  <c r="AY266" i="1"/>
  <c r="AY267" i="1"/>
  <c r="AY271" i="1"/>
  <c r="AY264" i="1"/>
  <c r="Y264" i="1"/>
  <c r="C264" i="1" l="1"/>
  <c r="AY274" i="1"/>
  <c r="AY273" i="1"/>
  <c r="AY275" i="1"/>
  <c r="Y271" i="1" l="1"/>
  <c r="C271" i="1" s="1"/>
  <c r="AY14" i="1" l="1"/>
  <c r="Y260" i="1" l="1"/>
  <c r="C260" i="1" s="1"/>
  <c r="Y272" i="1"/>
  <c r="L256" i="1"/>
  <c r="C272" i="1" l="1"/>
  <c r="D257" i="1" l="1"/>
  <c r="E257" i="1"/>
  <c r="Y266" i="1" l="1"/>
  <c r="C266" i="1" s="1"/>
  <c r="AY279" i="1" l="1"/>
  <c r="Y279" i="1"/>
  <c r="C279" i="1" l="1"/>
  <c r="E248" i="1"/>
  <c r="G248" i="1"/>
  <c r="H248" i="1"/>
  <c r="I248" i="1"/>
  <c r="J248" i="1"/>
  <c r="L248" i="1"/>
  <c r="M248" i="1"/>
  <c r="O248" i="1"/>
  <c r="P248" i="1"/>
  <c r="Q248" i="1"/>
  <c r="S248" i="1"/>
  <c r="T248" i="1"/>
  <c r="U248" i="1"/>
  <c r="V248" i="1"/>
  <c r="W248" i="1"/>
  <c r="X248" i="1"/>
  <c r="Y253" i="1" l="1"/>
  <c r="Y254" i="1"/>
  <c r="Y255" i="1"/>
  <c r="AB256" i="1"/>
  <c r="AC256" i="1"/>
  <c r="AD256" i="1"/>
  <c r="AE256" i="1"/>
  <c r="AF256" i="1"/>
  <c r="AG256" i="1"/>
  <c r="AH256" i="1"/>
  <c r="AI256" i="1"/>
  <c r="AJ256" i="1"/>
  <c r="AL256" i="1"/>
  <c r="AM256" i="1"/>
  <c r="AN256" i="1"/>
  <c r="AO256" i="1"/>
  <c r="AP256" i="1"/>
  <c r="AQ256" i="1"/>
  <c r="AR256" i="1"/>
  <c r="AS256" i="1"/>
  <c r="AT256" i="1"/>
  <c r="AU256" i="1"/>
  <c r="AV256" i="1"/>
  <c r="AW256" i="1"/>
  <c r="AX256" i="1"/>
  <c r="AA256" i="1"/>
  <c r="Y258" i="1"/>
  <c r="Y259" i="1"/>
  <c r="Y261" i="1"/>
  <c r="Y262" i="1"/>
  <c r="Y263" i="1"/>
  <c r="Y267" i="1"/>
  <c r="C267" i="1" s="1"/>
  <c r="Y273" i="1"/>
  <c r="C273" i="1" s="1"/>
  <c r="Y274" i="1"/>
  <c r="C274" i="1" s="1"/>
  <c r="Y275" i="1"/>
  <c r="Y276" i="1"/>
  <c r="J256" i="1"/>
  <c r="J257" i="1" s="1"/>
  <c r="G256" i="1"/>
  <c r="G257" i="1" s="1"/>
  <c r="H256" i="1"/>
  <c r="H257" i="1" s="1"/>
  <c r="I256" i="1"/>
  <c r="I257" i="1" s="1"/>
  <c r="K256" i="1"/>
  <c r="K257" i="1" s="1"/>
  <c r="L257" i="1"/>
  <c r="M256" i="1"/>
  <c r="M257" i="1" s="1"/>
  <c r="N256" i="1"/>
  <c r="N257" i="1" s="1"/>
  <c r="O256" i="1"/>
  <c r="O257" i="1" s="1"/>
  <c r="P256" i="1"/>
  <c r="P257" i="1" s="1"/>
  <c r="Q256" i="1"/>
  <c r="Q257" i="1" s="1"/>
  <c r="R256" i="1"/>
  <c r="R257" i="1" s="1"/>
  <c r="S256" i="1"/>
  <c r="T256" i="1"/>
  <c r="T257" i="1" s="1"/>
  <c r="U256" i="1"/>
  <c r="U257" i="1" s="1"/>
  <c r="V256" i="1"/>
  <c r="V257" i="1" s="1"/>
  <c r="W256" i="1"/>
  <c r="W257" i="1" s="1"/>
  <c r="X256" i="1"/>
  <c r="X257" i="1" s="1"/>
  <c r="F256" i="1"/>
  <c r="F257" i="1" s="1"/>
  <c r="AY258" i="1"/>
  <c r="AY259" i="1"/>
  <c r="AY261" i="1"/>
  <c r="AY262" i="1"/>
  <c r="AY263" i="1"/>
  <c r="AY276" i="1"/>
  <c r="AY254" i="1"/>
  <c r="AY255" i="1"/>
  <c r="AY253" i="1"/>
  <c r="AY252" i="1"/>
  <c r="AY249" i="1"/>
  <c r="Y249" i="1"/>
  <c r="S257" i="1" l="1"/>
  <c r="Y256" i="1"/>
  <c r="C263" i="1"/>
  <c r="C249" i="1"/>
  <c r="C261" i="1"/>
  <c r="C254" i="1"/>
  <c r="C253" i="1"/>
  <c r="C276" i="1"/>
  <c r="C258" i="1"/>
  <c r="AY256" i="1"/>
  <c r="AY257" i="1" s="1"/>
  <c r="C262" i="1"/>
  <c r="C259" i="1"/>
  <c r="Y252" i="1"/>
  <c r="C252" i="1" s="1"/>
  <c r="C256" i="1" l="1"/>
  <c r="C257" i="1" s="1"/>
  <c r="Y257" i="1"/>
  <c r="AY29" i="1"/>
  <c r="AA248" i="1"/>
  <c r="AB248" i="1"/>
  <c r="AC248" i="1"/>
  <c r="AI248" i="1"/>
  <c r="AN248" i="1"/>
  <c r="AQ248" i="1"/>
  <c r="AR248" i="1"/>
  <c r="AU248" i="1"/>
  <c r="Y14" i="1"/>
  <c r="C14" i="1" l="1"/>
  <c r="D15" i="1"/>
  <c r="D16" i="1"/>
  <c r="E17" i="1"/>
  <c r="AY251" i="1"/>
  <c r="D17" i="1" l="1"/>
  <c r="AY24" i="1"/>
  <c r="AY248" i="1" s="1"/>
  <c r="Y24" i="1"/>
  <c r="C24" i="1" l="1"/>
  <c r="D6" i="1"/>
  <c r="D7" i="1"/>
  <c r="E8" i="1"/>
  <c r="Y250" i="1"/>
  <c r="Y251" i="1"/>
  <c r="C251" i="1" s="1"/>
  <c r="Y29" i="1"/>
  <c r="AY250" i="1"/>
  <c r="Y248" i="1" l="1"/>
  <c r="C29" i="1"/>
  <c r="C248" i="1" s="1"/>
  <c r="D8" i="1"/>
  <c r="C250" i="1"/>
  <c r="AY11" i="1" l="1"/>
  <c r="Y11" i="1"/>
  <c r="C11" i="1" l="1"/>
  <c r="D145" i="1" l="1"/>
  <c r="D144" i="1"/>
  <c r="C144" i="1"/>
  <c r="D143" i="1"/>
  <c r="C143" i="1"/>
  <c r="C145" i="1" l="1"/>
  <c r="E178" i="1" l="1"/>
  <c r="C177" i="1"/>
  <c r="C168" i="1" l="1"/>
  <c r="C167" i="1"/>
  <c r="C169" i="1" l="1"/>
  <c r="C157" i="1"/>
  <c r="C243" i="1" l="1"/>
  <c r="D243" i="1" s="1"/>
  <c r="C127" i="1" l="1"/>
  <c r="D138" i="1" l="1"/>
  <c r="E138" i="1"/>
  <c r="C246" i="1" l="1"/>
  <c r="C247" i="1"/>
  <c r="D187" i="1" l="1"/>
  <c r="E187" i="1"/>
  <c r="C66" i="1" l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245" i="1"/>
  <c r="C244" i="1" l="1"/>
  <c r="E148" i="1" l="1"/>
  <c r="E135" i="1" l="1"/>
  <c r="E108" i="1" l="1"/>
  <c r="C190" i="1" l="1"/>
  <c r="D137" i="1"/>
  <c r="E137" i="1"/>
  <c r="E136" i="1" l="1"/>
  <c r="C107" i="1"/>
  <c r="C128" i="1"/>
  <c r="C129" i="1"/>
  <c r="C130" i="1"/>
  <c r="C131" i="1"/>
  <c r="C132" i="1"/>
  <c r="C133" i="1"/>
  <c r="C134" i="1"/>
  <c r="E196" i="1" l="1"/>
  <c r="C194" i="1"/>
  <c r="C109" i="1" l="1"/>
  <c r="E183" i="1" l="1"/>
  <c r="C189" i="1"/>
  <c r="C188" i="1"/>
  <c r="C186" i="1"/>
  <c r="C185" i="1"/>
  <c r="C184" i="1"/>
  <c r="C187" i="1" l="1"/>
  <c r="E163" i="1"/>
  <c r="C158" i="1"/>
  <c r="C149" i="1"/>
  <c r="C150" i="1"/>
  <c r="E104" i="1"/>
  <c r="C120" i="1"/>
  <c r="C136" i="1" s="1"/>
  <c r="C121" i="1"/>
  <c r="C137" i="1" s="1"/>
  <c r="C122" i="1"/>
  <c r="C138" i="1" s="1"/>
  <c r="C123" i="1"/>
  <c r="C124" i="1"/>
  <c r="C125" i="1"/>
  <c r="C126" i="1"/>
  <c r="C98" i="1" l="1"/>
  <c r="C102" i="1"/>
  <c r="C103" i="1"/>
  <c r="C110" i="1"/>
  <c r="C111" i="1"/>
  <c r="C112" i="1"/>
  <c r="C113" i="1"/>
  <c r="C114" i="1"/>
  <c r="C115" i="1"/>
  <c r="C116" i="1"/>
  <c r="C117" i="1"/>
  <c r="C118" i="1"/>
  <c r="C106" i="1" l="1"/>
  <c r="C108" i="1" s="1"/>
  <c r="C104" i="1"/>
  <c r="C155" i="1" l="1"/>
  <c r="C152" i="1"/>
  <c r="C156" i="1" l="1"/>
  <c r="C195" i="1" l="1"/>
  <c r="C196" i="1" s="1"/>
  <c r="E201" i="1" l="1"/>
  <c r="E193" i="1"/>
  <c r="D9" i="1"/>
  <c r="D11" i="1"/>
  <c r="D13" i="1"/>
  <c r="D14" i="1"/>
  <c r="D18" i="1"/>
  <c r="D19" i="1"/>
  <c r="D20" i="1"/>
  <c r="D21" i="1"/>
  <c r="D22" i="1"/>
  <c r="D23" i="1"/>
  <c r="D24" i="1"/>
  <c r="D28" i="1"/>
  <c r="D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C31" i="1"/>
  <c r="D31" i="1" s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C33" i="1"/>
  <c r="D33" i="1" s="1"/>
  <c r="C34" i="1"/>
  <c r="D34" i="1" s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C36" i="1"/>
  <c r="D36" i="1" s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C38" i="1"/>
  <c r="D38" i="1" s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C40" i="1"/>
  <c r="D40" i="1" s="1"/>
  <c r="C41" i="1"/>
  <c r="D41" i="1" s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C43" i="1"/>
  <c r="D43" i="1" s="1"/>
  <c r="C44" i="1"/>
  <c r="D44" i="1" s="1"/>
  <c r="C45" i="1"/>
  <c r="D45" i="1" s="1"/>
  <c r="C46" i="1"/>
  <c r="D47" i="1"/>
  <c r="C48" i="1"/>
  <c r="D48" i="1" s="1"/>
  <c r="C49" i="1"/>
  <c r="D49" i="1" s="1"/>
  <c r="C50" i="1"/>
  <c r="D50" i="1" s="1"/>
  <c r="C51" i="1"/>
  <c r="D51" i="1" s="1"/>
  <c r="C52" i="1"/>
  <c r="D52" i="1" s="1"/>
  <c r="C53" i="1"/>
  <c r="C54" i="1"/>
  <c r="D54" i="1" s="1"/>
  <c r="C55" i="1"/>
  <c r="C56" i="1"/>
  <c r="D56" i="1" s="1"/>
  <c r="C57" i="1"/>
  <c r="D57" i="1" s="1"/>
  <c r="C58" i="1"/>
  <c r="D58" i="1" s="1"/>
  <c r="C59" i="1"/>
  <c r="D59" i="1" s="1"/>
  <c r="C60" i="1"/>
  <c r="D60" i="1" s="1"/>
  <c r="D61" i="1"/>
  <c r="C62" i="1"/>
  <c r="C63" i="1"/>
  <c r="D63" i="1" s="1"/>
  <c r="C64" i="1"/>
  <c r="D64" i="1" s="1"/>
  <c r="C65" i="1"/>
  <c r="D67" i="1"/>
  <c r="D68" i="1"/>
  <c r="D69" i="1"/>
  <c r="D70" i="1"/>
  <c r="D71" i="1"/>
  <c r="D72" i="1"/>
  <c r="D73" i="1"/>
  <c r="D74" i="1"/>
  <c r="D75" i="1"/>
  <c r="D76" i="1"/>
  <c r="D77" i="1"/>
  <c r="D79" i="1"/>
  <c r="D80" i="1"/>
  <c r="D81" i="1"/>
  <c r="D82" i="1"/>
  <c r="C83" i="1"/>
  <c r="C84" i="1"/>
  <c r="C86" i="1"/>
  <c r="C90" i="1"/>
  <c r="D90" i="1" s="1"/>
  <c r="C92" i="1"/>
  <c r="D92" i="1"/>
  <c r="C93" i="1"/>
  <c r="D93" i="1" s="1"/>
  <c r="C96" i="1"/>
  <c r="D98" i="1"/>
  <c r="D102" i="1"/>
  <c r="D103" i="1"/>
  <c r="D107" i="1"/>
  <c r="D108" i="1" s="1"/>
  <c r="D109" i="1"/>
  <c r="D115" i="1"/>
  <c r="D116" i="1"/>
  <c r="C119" i="1"/>
  <c r="D120" i="1"/>
  <c r="D125" i="1"/>
  <c r="D128" i="1"/>
  <c r="C141" i="1"/>
  <c r="D140" i="1"/>
  <c r="C142" i="1"/>
  <c r="D142" i="1"/>
  <c r="C146" i="1"/>
  <c r="C147" i="1"/>
  <c r="D147" i="1" s="1"/>
  <c r="C154" i="1"/>
  <c r="D155" i="1"/>
  <c r="D156" i="1"/>
  <c r="D157" i="1"/>
  <c r="D159" i="1"/>
  <c r="C160" i="1"/>
  <c r="D160" i="1" s="1"/>
  <c r="D161" i="1"/>
  <c r="C162" i="1"/>
  <c r="D162" i="1" s="1"/>
  <c r="C164" i="1"/>
  <c r="D164" i="1"/>
  <c r="C165" i="1"/>
  <c r="D165" i="1"/>
  <c r="D166" i="1"/>
  <c r="C170" i="1"/>
  <c r="D170" i="1"/>
  <c r="C171" i="1"/>
  <c r="D171" i="1"/>
  <c r="D172" i="1"/>
  <c r="C173" i="1"/>
  <c r="D173" i="1"/>
  <c r="C174" i="1"/>
  <c r="D174" i="1"/>
  <c r="C176" i="1"/>
  <c r="C178" i="1" s="1"/>
  <c r="D176" i="1"/>
  <c r="D177" i="1"/>
  <c r="C179" i="1"/>
  <c r="D179" i="1" s="1"/>
  <c r="C182" i="1"/>
  <c r="C183" i="1" s="1"/>
  <c r="D184" i="1"/>
  <c r="C191" i="1"/>
  <c r="D191" i="1" s="1"/>
  <c r="C192" i="1"/>
  <c r="D192" i="1" s="1"/>
  <c r="D194" i="1"/>
  <c r="D195" i="1"/>
  <c r="C198" i="1"/>
  <c r="C199" i="1"/>
  <c r="C200" i="1"/>
  <c r="D200" i="1" s="1"/>
  <c r="E202" i="1"/>
  <c r="C203" i="1"/>
  <c r="D203" i="1" s="1"/>
  <c r="C204" i="1"/>
  <c r="C205" i="1"/>
  <c r="D205" i="1" s="1"/>
  <c r="D206" i="1"/>
  <c r="E206" i="1"/>
  <c r="E207" i="1"/>
  <c r="C208" i="1"/>
  <c r="C211" i="1" s="1"/>
  <c r="C209" i="1"/>
  <c r="C210" i="1"/>
  <c r="D211" i="1"/>
  <c r="E211" i="1"/>
  <c r="D212" i="1"/>
  <c r="E212" i="1"/>
  <c r="C213" i="1"/>
  <c r="C214" i="1" s="1"/>
  <c r="C215" i="1"/>
  <c r="C216" i="1"/>
  <c r="C217" i="1" s="1"/>
  <c r="C218" i="1"/>
  <c r="D218" i="1" s="1"/>
  <c r="D219" i="1"/>
  <c r="D221" i="1" s="1"/>
  <c r="D225" i="1" s="1"/>
  <c r="E219" i="1"/>
  <c r="E221" i="1" s="1"/>
  <c r="E225" i="1" s="1"/>
  <c r="C233" i="1"/>
  <c r="C234" i="1"/>
  <c r="C235" i="1"/>
  <c r="D248" i="1" l="1"/>
  <c r="D178" i="1"/>
  <c r="D175" i="1"/>
  <c r="D136" i="1"/>
  <c r="D196" i="1"/>
  <c r="D119" i="1"/>
  <c r="C135" i="1"/>
  <c r="C202" i="1"/>
  <c r="C35" i="1"/>
  <c r="D163" i="1"/>
  <c r="C151" i="1"/>
  <c r="D104" i="1"/>
  <c r="D127" i="1"/>
  <c r="D12" i="1"/>
  <c r="D89" i="1"/>
  <c r="C163" i="1"/>
  <c r="C161" i="1"/>
  <c r="C166" i="1"/>
  <c r="D118" i="1"/>
  <c r="E47" i="1"/>
  <c r="C39" i="1"/>
  <c r="C37" i="1"/>
  <c r="D213" i="1"/>
  <c r="D214" i="1"/>
  <c r="C212" i="1"/>
  <c r="D217" i="1"/>
  <c r="C140" i="1"/>
  <c r="F225" i="1"/>
  <c r="I225" i="1"/>
  <c r="C172" i="1"/>
  <c r="C148" i="1"/>
  <c r="D133" i="1"/>
  <c r="D141" i="1" s="1"/>
  <c r="C139" i="1"/>
  <c r="E61" i="1"/>
  <c r="C175" i="1"/>
  <c r="C42" i="1"/>
  <c r="D10" i="1"/>
  <c r="D35" i="1"/>
  <c r="D152" i="1"/>
  <c r="C89" i="1"/>
  <c r="C32" i="1"/>
  <c r="D207" i="1"/>
  <c r="D193" i="1"/>
  <c r="D182" i="1"/>
  <c r="D183" i="1" s="1"/>
  <c r="C61" i="1"/>
  <c r="C47" i="1"/>
  <c r="C30" i="1"/>
  <c r="C193" i="1"/>
  <c r="C207" i="1"/>
  <c r="C206" i="1"/>
  <c r="C201" i="1"/>
  <c r="D198" i="1"/>
  <c r="D146" i="1" l="1"/>
  <c r="D148" i="1" s="1"/>
  <c r="D135" i="1"/>
  <c r="C153" i="1"/>
  <c r="D151" i="1"/>
  <c r="D154" i="1" s="1"/>
  <c r="H225" i="1"/>
  <c r="P225" i="1"/>
  <c r="L225" i="1"/>
  <c r="G225" i="1"/>
  <c r="Y225" i="1"/>
  <c r="U225" i="1"/>
  <c r="V225" i="1"/>
  <c r="T225" i="1"/>
  <c r="X225" i="1"/>
  <c r="M225" i="1"/>
  <c r="R225" i="1"/>
  <c r="O225" i="1"/>
  <c r="J225" i="1"/>
  <c r="W225" i="1"/>
  <c r="K225" i="1"/>
  <c r="Q225" i="1"/>
  <c r="N225" i="1"/>
  <c r="S225" i="1"/>
  <c r="C219" i="1"/>
  <c r="C221" i="1" s="1"/>
  <c r="D202" i="1"/>
  <c r="D201" i="1"/>
  <c r="D153" i="1" l="1"/>
  <c r="C222" i="1"/>
  <c r="C225" i="1" s="1"/>
</calcChain>
</file>

<file path=xl/sharedStrings.xml><?xml version="1.0" encoding="utf-8"?>
<sst xmlns="http://schemas.openxmlformats.org/spreadsheetml/2006/main" count="332" uniqueCount="261">
  <si>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</si>
  <si>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</si>
  <si>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</si>
  <si>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</si>
  <si>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>Всего период 2017 г.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</si>
  <si>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</si>
  <si>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</si>
  <si>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</si>
  <si>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</si>
  <si>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</si>
  <si>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</si>
  <si>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</si>
  <si>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Заложено картофеля,тонн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</si>
  <si>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</si>
  <si>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</si>
  <si>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</si>
  <si>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</si>
  <si>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</si>
  <si>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</si>
  <si>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</si>
  <si>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</si>
  <si>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</si>
  <si>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</si>
  <si>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</si>
  <si>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</si>
  <si>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</si>
  <si>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</si>
  <si>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</si>
  <si>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</si>
  <si>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</si>
  <si>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</si>
  <si>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Площадь многолетних трав всего,  га (4-сх 2016)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</si>
  <si>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</si>
  <si>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</si>
  <si>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</si>
  <si>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</si>
  <si>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</si>
  <si>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</si>
  <si>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</si>
  <si>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>План посева яров.зерн. и з/боб, га</t>
  </si>
  <si>
    <r>
      <t>Посеяно яр.зерн. и з/боб.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</si>
  <si>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>в т.ч. пересев по погибшим озимым</t>
  </si>
  <si>
    <t xml:space="preserve">         яр. пшеница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</si>
  <si>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</si>
  <si>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</si>
  <si>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</si>
  <si>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</si>
  <si>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</si>
  <si>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Химпрополка зерновых и з/б культур, га</t>
  </si>
  <si>
    <t>в % от площади зерновых культур</t>
  </si>
  <si>
    <t>в т.ч. озимых</t>
  </si>
  <si>
    <t>яровых</t>
  </si>
  <si>
    <t>Химзащита зерновых и з/б культур, га</t>
  </si>
  <si>
    <t>План посадки картофеля, га</t>
  </si>
  <si>
    <t>Посажено картофеля, га</t>
  </si>
  <si>
    <t>Междурядная обработка картофеля, га</t>
  </si>
  <si>
    <t>План посева овощей (включая семенники), га</t>
  </si>
  <si>
    <t>Посеяно овощей, га</t>
  </si>
  <si>
    <t xml:space="preserve">    из них семенников овощных культур,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</si>
  <si>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</si>
  <si>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</si>
  <si>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</si>
  <si>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</si>
  <si>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</si>
  <si>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</si>
  <si>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</si>
  <si>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</si>
  <si>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</si>
  <si>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</si>
  <si>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</si>
  <si>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</si>
  <si>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</si>
  <si>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</si>
  <si>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</si>
  <si>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</si>
  <si>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</si>
  <si>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</si>
  <si>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Готовность тракторов, участвующих в ВПР (Гостехнадзор Чувашии)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</si>
  <si>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</si>
  <si>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</si>
  <si>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</si>
  <si>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</si>
  <si>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</si>
  <si>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</si>
  <si>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</si>
  <si>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</si>
  <si>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</si>
  <si>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</si>
  <si>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</si>
  <si>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Ожидаемая уборочная площадь (без кукурузы на зерно), га</t>
  </si>
  <si>
    <t>Скошено зерновых и зернобобовых культур, га</t>
  </si>
  <si>
    <t>% к  уборочной площади (без кукурузы на зерно)</t>
  </si>
  <si>
    <t>в т.ч. пшеницы</t>
  </si>
  <si>
    <t xml:space="preserve">         ржи</t>
  </si>
  <si>
    <t xml:space="preserve">         ячменя</t>
  </si>
  <si>
    <t xml:space="preserve">         овса</t>
  </si>
  <si>
    <t>посевная площадь кукурузы на зерно</t>
  </si>
  <si>
    <t>кукурузы на зерно</t>
  </si>
  <si>
    <t>в % к посевной площади</t>
  </si>
  <si>
    <t xml:space="preserve">         гречихи</t>
  </si>
  <si>
    <t xml:space="preserve">         проса</t>
  </si>
  <si>
    <t>Осталось убирать, га</t>
  </si>
  <si>
    <t>Обмолочено зерновых и зернобобовых культур, га</t>
  </si>
  <si>
    <t>Намолочено зерна, тонн</t>
  </si>
  <si>
    <t xml:space="preserve">          проса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</si>
  <si>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</si>
  <si>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</si>
  <si>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</si>
  <si>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</si>
  <si>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</si>
  <si>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</si>
  <si>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</si>
  <si>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</si>
  <si>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</si>
  <si>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</si>
  <si>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</si>
  <si>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</si>
  <si>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</si>
  <si>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</si>
  <si>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</si>
  <si>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</si>
  <si>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</si>
  <si>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</si>
  <si>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</si>
  <si>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</si>
  <si>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</si>
  <si>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</si>
  <si>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</si>
  <si>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</si>
  <si>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</si>
  <si>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</si>
  <si>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</si>
  <si>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</si>
  <si>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</si>
  <si>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</si>
  <si>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</si>
  <si>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</si>
  <si>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</si>
  <si>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</si>
  <si>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</si>
  <si>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</si>
  <si>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</si>
  <si>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</si>
  <si>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</si>
  <si>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</si>
  <si>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</si>
  <si>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</si>
  <si>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</si>
  <si>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</si>
  <si>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</si>
  <si>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</si>
  <si>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</si>
  <si>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</si>
  <si>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</si>
  <si>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</si>
  <si>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</si>
  <si>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</si>
  <si>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</si>
  <si>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</si>
  <si>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 xml:space="preserve">К севу озимых культур приступили К(Ф)Х Лукьянова Канашский район (озимая вика), СХП "Цивиль" Мариинско-Посадского района, ФГУП "Колос" СХП "Цивиль" Цивильского района, СХПК Колос Яльчиского района 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</si>
  <si>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</si>
  <si>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</si>
  <si>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</si>
  <si>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</si>
  <si>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</si>
  <si>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Прогноз 2017 г.</t>
  </si>
  <si>
    <t>-</t>
  </si>
  <si>
    <t>Поголовье скота (без свиней, птицы), усл.голов (по данным на 01.07)</t>
  </si>
  <si>
    <t>на 1 усл. голову к.р.с. (без свиней и птицы), ц. к.ед. (правильный перерасчет)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</si>
  <si>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(по 2017 г. данные 4-сх)</t>
    </r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</si>
  <si>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</si>
  <si>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</si>
  <si>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</si>
  <si>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</si>
  <si>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</si>
  <si>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Озимый рыжик скошен и обмолочен на площади 75 га, валовой сбор составил 83 т при урожайности 11 ц/га (ООО "Агрофирма "Санары" Вурнарский район)</t>
  </si>
  <si>
    <t>Количество хозяйств, завершивших уборку зерновых</t>
  </si>
  <si>
    <t xml:space="preserve">   в т.ч. кукурузы на зерно (сохранившаяся площадь)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</si>
  <si>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</si>
  <si>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</si>
  <si>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</si>
  <si>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</si>
  <si>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На соответ. период 2017 г.</t>
  </si>
  <si>
    <t>Всего период 2018 г.</t>
  </si>
  <si>
    <t xml:space="preserve">АО "Агарикус" </t>
  </si>
  <si>
    <t>АО "Приволжское"</t>
  </si>
  <si>
    <t>ЗАО "Агрофирма "Ольдеевская"</t>
  </si>
  <si>
    <t>ЗАО "Прогресс"</t>
  </si>
  <si>
    <t>ОАО "Агрофирма "Средняя Волга"</t>
  </si>
  <si>
    <t xml:space="preserve">ОАО "Чувашский Бройлер" </t>
  </si>
  <si>
    <t xml:space="preserve">ОАО "Чурачикское" </t>
  </si>
  <si>
    <t xml:space="preserve">ООО "А.Гард" </t>
  </si>
  <si>
    <t xml:space="preserve">ООО "Агрофирма "Атлашевская" </t>
  </si>
  <si>
    <t xml:space="preserve">ООО "Агрофирма "Туруновская" </t>
  </si>
  <si>
    <t>ООО "Агрохолдинг "ЮРМА"</t>
  </si>
  <si>
    <t xml:space="preserve">ООО "Бездна" </t>
  </si>
  <si>
    <t>ООО ТП "Сувар-2"</t>
  </si>
  <si>
    <t>ООО "ЭлиС"</t>
  </si>
  <si>
    <t>СХПК "САД"</t>
  </si>
  <si>
    <t>СХПК "Туруновский"</t>
  </si>
  <si>
    <t>СХПК им. И.Г. Кадыкова</t>
  </si>
  <si>
    <t xml:space="preserve">СХПК-колхоз им. Куйбышева </t>
  </si>
  <si>
    <t xml:space="preserve">СХПК-колхоз им. Ленина </t>
  </si>
  <si>
    <t xml:space="preserve">Итого по крупным предприятиям </t>
  </si>
  <si>
    <t>КФХ Анатольев В.В.</t>
  </si>
  <si>
    <t xml:space="preserve">КФХ Андреев А.В. </t>
  </si>
  <si>
    <t xml:space="preserve">КФХ Григорьев С.А. </t>
  </si>
  <si>
    <t>КФХ Егоров А.В.</t>
  </si>
  <si>
    <t xml:space="preserve">КФХ Иванова А.Н. </t>
  </si>
  <si>
    <t xml:space="preserve">КФХ Игнатев А.Н. </t>
  </si>
  <si>
    <t xml:space="preserve">КФХ Камаева Э.С. </t>
  </si>
  <si>
    <t xml:space="preserve">КФХ Коновалов А.Д. </t>
  </si>
  <si>
    <t>КФХ Никитин А.В.</t>
  </si>
  <si>
    <t>КФХ Никитин В.А.</t>
  </si>
  <si>
    <t xml:space="preserve">КФХ Никифоров А.В. </t>
  </si>
  <si>
    <t>КФХ Пайков Д.Б.</t>
  </si>
  <si>
    <t xml:space="preserve">КФХ Петров Ю.В. </t>
  </si>
  <si>
    <t xml:space="preserve">КФХ Плотникова З.П. </t>
  </si>
  <si>
    <t xml:space="preserve">КФХ Прокопьев А.В. </t>
  </si>
  <si>
    <t xml:space="preserve">КФХ Прокопьева М.Г. </t>
  </si>
  <si>
    <t>КФХ Сергеев В.И.</t>
  </si>
  <si>
    <t xml:space="preserve">КФХ Чернуха С.Д. </t>
  </si>
  <si>
    <t xml:space="preserve">КФХ Шумилов В.П. </t>
  </si>
  <si>
    <t xml:space="preserve">КФХ Яковлева А.Н. </t>
  </si>
  <si>
    <t>ФГБОУ УВО "ЧГСХА"</t>
  </si>
  <si>
    <t>Чебоксарский ГСУ</t>
  </si>
  <si>
    <t xml:space="preserve">Итого по КФХ и прочие </t>
  </si>
  <si>
    <t>крупные сельскохозяйственные организация</t>
  </si>
  <si>
    <t>Площадь многолетних трав, га</t>
  </si>
  <si>
    <t>Пробороновано многолетних трав, га</t>
  </si>
  <si>
    <t>Пробороновано озимых культур, га</t>
  </si>
  <si>
    <t>Посеяно яровых зерновых и зернобобовых, га</t>
  </si>
  <si>
    <t xml:space="preserve">План посева яр. зерновых и зернобобовых, га </t>
  </si>
  <si>
    <t xml:space="preserve">       яр. пшеница </t>
  </si>
  <si>
    <t xml:space="preserve">      ячмень </t>
  </si>
  <si>
    <t xml:space="preserve">      кукуруза на зерно </t>
  </si>
  <si>
    <t xml:space="preserve">      зернобобовые </t>
  </si>
  <si>
    <t>План посева овощей, га</t>
  </si>
  <si>
    <t>Посеяно овощей открытого грунта, га</t>
  </si>
  <si>
    <t xml:space="preserve">      овес </t>
  </si>
  <si>
    <r>
      <t xml:space="preserve">ООО </t>
    </r>
    <r>
      <rPr>
        <sz val="15"/>
        <rFont val="Times New Roman"/>
        <family val="1"/>
        <charset val="204"/>
      </rPr>
      <t>"</t>
    </r>
    <r>
      <rPr>
        <b/>
        <sz val="15"/>
        <rFont val="Times New Roman"/>
        <family val="1"/>
        <charset val="204"/>
      </rPr>
      <t xml:space="preserve">СХК "Атлашевский" </t>
    </r>
  </si>
  <si>
    <t>Посеяно однолетние травы, га</t>
  </si>
  <si>
    <t xml:space="preserve">приступили к посевным работам </t>
  </si>
  <si>
    <t>крестьянские (фермерские) хозяйства</t>
  </si>
  <si>
    <t>план посева кукурузы на зерно, га</t>
  </si>
  <si>
    <t>Посеяно кукурузы на силос, га</t>
  </si>
  <si>
    <t xml:space="preserve">КФХ Виноградова Н.В. </t>
  </si>
  <si>
    <t>Навещено хмеля, га</t>
  </si>
  <si>
    <t>Посеяно конопли, га</t>
  </si>
  <si>
    <t>Химзащита зерновых и зернобобовых культур, га</t>
  </si>
  <si>
    <t>факт в к.ед.</t>
  </si>
  <si>
    <t xml:space="preserve"> факт к.ед.</t>
  </si>
  <si>
    <t>на 1 усл. голову крс (без свиней, птицы) ц.к.ед.</t>
  </si>
  <si>
    <t>Поголовье скота усл.голов (5871 )</t>
  </si>
  <si>
    <t>Всего кормов факт, тонн к.ед.</t>
  </si>
  <si>
    <t xml:space="preserve">сена, факт </t>
  </si>
  <si>
    <t>план заготовки (6627 тонн)</t>
  </si>
  <si>
    <t xml:space="preserve">КФХ Окликов А.Г. </t>
  </si>
  <si>
    <t>+</t>
  </si>
  <si>
    <t>план заготовки (30100 тонн)</t>
  </si>
  <si>
    <t>Информация о сельскохозяйственных работах по состоянию на 29 июня 2018 г.  (сельскохозяйственные организации и крупные КФХ)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</si>
</sst>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0"/>
      <name val="Arial Cyr"/>
      <family val="2"/>
      <charset val="204"/>
    </font>
    <font>
      <sz val="17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/>
    <xf numFmtId="9" fontId="12" fillId="0" borderId="0" applyFill="0" applyBorder="0" applyAlignment="0" applyProtection="0"/>
  </cellStyleXfs>
  <cellXfs count="38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Font="1" applyFill="1" applyBorder="1" applyAlignment="1">
      <alignment horizontal="center" vertical="center" wrapText="1"/>
    </xf>
    <xf numFmtId="9" fontId="10" fillId="0" borderId="3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9" fontId="10" fillId="0" borderId="3" xfId="2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left" vertical="center" wrapText="1" indent="7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8" fillId="0" borderId="2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8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/>
    <xf numFmtId="0" fontId="9" fillId="0" borderId="0" xfId="0" applyNumberFormat="1" applyFont="1" applyFill="1" applyBorder="1"/>
    <xf numFmtId="3" fontId="10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vertical="top" wrapText="1"/>
    </xf>
    <xf numFmtId="3" fontId="10" fillId="0" borderId="3" xfId="2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 wrapText="1"/>
    </xf>
    <xf numFmtId="9" fontId="11" fillId="0" borderId="3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7" fillId="0" borderId="14" xfId="0" applyFont="1" applyFill="1" applyBorder="1" applyAlignment="1">
      <alignment horizontal="center" textRotation="90" wrapText="1"/>
    </xf>
    <xf numFmtId="3" fontId="8" fillId="0" borderId="4" xfId="0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 wrapText="1"/>
    </xf>
    <xf numFmtId="164" fontId="11" fillId="0" borderId="11" xfId="2" applyNumberFormat="1" applyFont="1" applyFill="1" applyBorder="1" applyAlignment="1">
      <alignment horizontal="center" vertical="center"/>
    </xf>
    <xf numFmtId="164" fontId="11" fillId="0" borderId="11" xfId="2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 wrapText="1"/>
    </xf>
    <xf numFmtId="164" fontId="11" fillId="0" borderId="20" xfId="2" applyNumberFormat="1" applyFont="1" applyFill="1" applyBorder="1" applyAlignment="1">
      <alignment horizontal="center" vertical="center" wrapText="1"/>
    </xf>
    <xf numFmtId="0" fontId="11" fillId="0" borderId="11" xfId="2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1" fontId="11" fillId="0" borderId="11" xfId="2" applyNumberFormat="1" applyFont="1" applyFill="1" applyBorder="1" applyAlignment="1">
      <alignment horizontal="center" vertical="center"/>
    </xf>
    <xf numFmtId="1" fontId="8" fillId="0" borderId="11" xfId="2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164" fontId="8" fillId="0" borderId="11" xfId="2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66" fontId="11" fillId="0" borderId="11" xfId="0" applyNumberFormat="1" applyFont="1" applyFill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textRotation="90" wrapText="1"/>
    </xf>
    <xf numFmtId="3" fontId="8" fillId="2" borderId="4" xfId="0" applyNumberFormat="1" applyFont="1" applyFill="1" applyBorder="1" applyAlignment="1">
      <alignment horizontal="center" vertical="center" wrapText="1"/>
    </xf>
    <xf numFmtId="9" fontId="11" fillId="2" borderId="4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64" fontId="11" fillId="2" borderId="4" xfId="2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9" fontId="8" fillId="2" borderId="4" xfId="2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  <xf numFmtId="9" fontId="11" fillId="2" borderId="11" xfId="2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textRotation="90"/>
    </xf>
    <xf numFmtId="3" fontId="11" fillId="0" borderId="3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7" xfId="0" applyFont="1" applyFill="1" applyBorder="1"/>
    <xf numFmtId="3" fontId="9" fillId="0" borderId="0" xfId="0" applyNumberFormat="1" applyFont="1" applyFill="1" applyBorder="1"/>
    <xf numFmtId="9" fontId="8" fillId="0" borderId="7" xfId="0" applyNumberFormat="1" applyFont="1" applyFill="1" applyBorder="1"/>
    <xf numFmtId="0" fontId="9" fillId="2" borderId="3" xfId="0" applyFont="1" applyFill="1" applyBorder="1"/>
    <xf numFmtId="0" fontId="9" fillId="2" borderId="3" xfId="0" applyNumberFormat="1" applyFont="1" applyFill="1" applyBorder="1"/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/>
    <xf numFmtId="0" fontId="7" fillId="2" borderId="21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/>
    <xf numFmtId="0" fontId="9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9" fillId="2" borderId="0" xfId="0" applyFont="1" applyFill="1" applyBorder="1"/>
    <xf numFmtId="0" fontId="10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/>
    <xf numFmtId="0" fontId="2" fillId="2" borderId="0" xfId="0" applyFont="1" applyFill="1" applyBorder="1"/>
    <xf numFmtId="0" fontId="6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" fontId="18" fillId="2" borderId="4" xfId="2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/>
    </xf>
    <xf numFmtId="3" fontId="18" fillId="3" borderId="4" xfId="0" applyNumberFormat="1" applyFont="1" applyFill="1" applyBorder="1" applyAlignment="1">
      <alignment horizontal="center" vertical="center" wrapText="1"/>
    </xf>
    <xf numFmtId="9" fontId="19" fillId="3" borderId="4" xfId="2" applyNumberFormat="1" applyFont="1" applyFill="1" applyBorder="1" applyAlignment="1">
      <alignment horizontal="center" vertical="center" wrapText="1"/>
    </xf>
    <xf numFmtId="164" fontId="19" fillId="3" borderId="4" xfId="2" applyNumberFormat="1" applyFont="1" applyFill="1" applyBorder="1" applyAlignment="1">
      <alignment horizontal="center" vertical="center" wrapText="1"/>
    </xf>
    <xf numFmtId="165" fontId="18" fillId="3" borderId="4" xfId="0" applyNumberFormat="1" applyFont="1" applyFill="1" applyBorder="1" applyAlignment="1">
      <alignment horizontal="center" vertical="center" wrapText="1"/>
    </xf>
    <xf numFmtId="9" fontId="18" fillId="3" borderId="4" xfId="2" applyFont="1" applyFill="1" applyBorder="1" applyAlignment="1">
      <alignment horizontal="center" vertical="center" wrapText="1"/>
    </xf>
    <xf numFmtId="1" fontId="13" fillId="3" borderId="4" xfId="2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3" fontId="21" fillId="3" borderId="11" xfId="0" applyNumberFormat="1" applyFont="1" applyFill="1" applyBorder="1" applyAlignment="1">
      <alignment horizontal="center" vertical="center" wrapText="1"/>
    </xf>
    <xf numFmtId="9" fontId="21" fillId="3" borderId="11" xfId="2" applyNumberFormat="1" applyFont="1" applyFill="1" applyBorder="1" applyAlignment="1">
      <alignment horizontal="center" vertical="center" wrapText="1"/>
    </xf>
    <xf numFmtId="164" fontId="21" fillId="3" borderId="4" xfId="2" applyNumberFormat="1" applyFont="1" applyFill="1" applyBorder="1" applyAlignment="1">
      <alignment horizontal="center" vertical="center" wrapText="1"/>
    </xf>
    <xf numFmtId="1" fontId="13" fillId="2" borderId="4" xfId="2" applyNumberFormat="1" applyFont="1" applyFill="1" applyBorder="1" applyAlignment="1">
      <alignment horizontal="center" vertical="center" wrapText="1"/>
    </xf>
    <xf numFmtId="164" fontId="21" fillId="3" borderId="11" xfId="2" applyNumberFormat="1" applyFont="1" applyFill="1" applyBorder="1" applyAlignment="1">
      <alignment horizontal="center" vertical="center"/>
    </xf>
    <xf numFmtId="164" fontId="21" fillId="3" borderId="11" xfId="2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0" fontId="13" fillId="3" borderId="11" xfId="2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 wrapText="1"/>
    </xf>
    <xf numFmtId="164" fontId="21" fillId="3" borderId="20" xfId="2" applyNumberFormat="1" applyFont="1" applyFill="1" applyBorder="1" applyAlignment="1">
      <alignment horizontal="center" vertical="center" wrapText="1"/>
    </xf>
    <xf numFmtId="0" fontId="21" fillId="3" borderId="11" xfId="2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  <xf numFmtId="165" fontId="21" fillId="3" borderId="11" xfId="0" applyNumberFormat="1" applyFont="1" applyFill="1" applyBorder="1" applyAlignment="1">
      <alignment horizontal="center"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 vertical="center" wrapText="1"/>
    </xf>
    <xf numFmtId="1" fontId="13" fillId="3" borderId="4" xfId="2" applyNumberFormat="1" applyFont="1" applyFill="1" applyBorder="1" applyAlignment="1">
      <alignment horizontal="center" vertical="center"/>
    </xf>
    <xf numFmtId="1" fontId="21" fillId="3" borderId="11" xfId="2" applyNumberFormat="1" applyFont="1" applyFill="1" applyBorder="1" applyAlignment="1">
      <alignment horizontal="center" vertical="center"/>
    </xf>
    <xf numFmtId="1" fontId="13" fillId="3" borderId="11" xfId="2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 wrapText="1"/>
    </xf>
    <xf numFmtId="164" fontId="13" fillId="3" borderId="11" xfId="2" applyNumberFormat="1" applyFont="1" applyFill="1" applyBorder="1" applyAlignment="1">
      <alignment horizontal="center" vertical="center"/>
    </xf>
    <xf numFmtId="165" fontId="21" fillId="3" borderId="11" xfId="0" applyNumberFormat="1" applyFont="1" applyFill="1" applyBorder="1" applyAlignment="1">
      <alignment horizontal="center" vertical="center" wrapText="1"/>
    </xf>
    <xf numFmtId="1" fontId="21" fillId="3" borderId="11" xfId="0" applyNumberFormat="1" applyFont="1" applyFill="1" applyBorder="1" applyAlignment="1">
      <alignment horizontal="center" vertical="center"/>
    </xf>
    <xf numFmtId="1" fontId="21" fillId="3" borderId="4" xfId="0" applyNumberFormat="1" applyFont="1" applyFill="1" applyBorder="1" applyAlignment="1">
      <alignment horizontal="center" vertical="center"/>
    </xf>
    <xf numFmtId="166" fontId="21" fillId="3" borderId="11" xfId="0" applyNumberFormat="1" applyFont="1" applyFill="1" applyBorder="1" applyAlignment="1">
      <alignment horizontal="center" vertical="center"/>
    </xf>
    <xf numFmtId="0" fontId="21" fillId="3" borderId="4" xfId="2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0" fontId="22" fillId="3" borderId="11" xfId="2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left" wrapText="1"/>
    </xf>
    <xf numFmtId="165" fontId="22" fillId="3" borderId="11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center" vertical="top" wrapText="1"/>
    </xf>
    <xf numFmtId="3" fontId="22" fillId="3" borderId="2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165" fontId="21" fillId="3" borderId="2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0" borderId="3" xfId="0" applyFont="1" applyFill="1" applyBorder="1"/>
    <xf numFmtId="3" fontId="24" fillId="2" borderId="2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/>
    <xf numFmtId="0" fontId="24" fillId="0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4" fillId="0" borderId="0" xfId="0" applyFont="1" applyFill="1" applyBorder="1"/>
    <xf numFmtId="0" fontId="26" fillId="3" borderId="3" xfId="0" applyFont="1" applyFill="1" applyBorder="1" applyAlignment="1">
      <alignment horizontal="center"/>
    </xf>
    <xf numFmtId="0" fontId="8" fillId="3" borderId="3" xfId="0" applyFont="1" applyFill="1" applyBorder="1"/>
    <xf numFmtId="3" fontId="10" fillId="3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2" fillId="3" borderId="0" xfId="0" applyFont="1" applyFill="1" applyBorder="1"/>
    <xf numFmtId="0" fontId="9" fillId="0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/>
    <xf numFmtId="0" fontId="2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" fontId="9" fillId="2" borderId="4" xfId="2" applyNumberFormat="1" applyFont="1" applyFill="1" applyBorder="1" applyAlignment="1">
      <alignment horizontal="center" vertical="center" wrapText="1"/>
    </xf>
    <xf numFmtId="1" fontId="23" fillId="3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textRotation="90" wrapText="1"/>
    </xf>
    <xf numFmtId="0" fontId="27" fillId="0" borderId="3" xfId="0" applyFont="1" applyFill="1" applyBorder="1"/>
    <xf numFmtId="0" fontId="23" fillId="0" borderId="3" xfId="0" applyFont="1" applyFill="1" applyBorder="1" applyAlignment="1">
      <alignment horizontal="center"/>
    </xf>
    <xf numFmtId="0" fontId="3" fillId="0" borderId="3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6" fillId="2" borderId="0" xfId="0" applyFont="1" applyFill="1" applyBorder="1"/>
    <xf numFmtId="0" fontId="16" fillId="0" borderId="0" xfId="0" applyFont="1" applyFill="1" applyBorder="1"/>
    <xf numFmtId="0" fontId="6" fillId="0" borderId="3" xfId="0" applyFont="1" applyFill="1" applyBorder="1"/>
    <xf numFmtId="0" fontId="24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/>
    <xf numFmtId="0" fontId="6" fillId="2" borderId="3" xfId="0" applyFont="1" applyFill="1" applyBorder="1"/>
    <xf numFmtId="0" fontId="6" fillId="2" borderId="3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0" fontId="6" fillId="0" borderId="3" xfId="0" applyNumberFormat="1" applyFont="1" applyFill="1" applyBorder="1"/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3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2" borderId="11" xfId="0" applyFont="1" applyFill="1" applyBorder="1"/>
    <xf numFmtId="0" fontId="6" fillId="0" borderId="11" xfId="0" applyFont="1" applyFill="1" applyBorder="1"/>
    <xf numFmtId="0" fontId="28" fillId="0" borderId="5" xfId="0" applyFont="1" applyFill="1" applyBorder="1"/>
    <xf numFmtId="0" fontId="6" fillId="0" borderId="5" xfId="0" applyFont="1" applyFill="1" applyBorder="1"/>
    <xf numFmtId="0" fontId="6" fillId="0" borderId="5" xfId="0" applyNumberFormat="1" applyFont="1" applyFill="1" applyBorder="1"/>
    <xf numFmtId="0" fontId="28" fillId="0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" fillId="0" borderId="3" xfId="0" applyFont="1" applyFill="1" applyBorder="1" applyAlignment="1"/>
    <xf numFmtId="3" fontId="6" fillId="2" borderId="3" xfId="0" applyNumberFormat="1" applyFont="1" applyFill="1" applyBorder="1" applyAlignment="1">
      <alignment horizontal="center"/>
    </xf>
    <xf numFmtId="0" fontId="27" fillId="5" borderId="3" xfId="0" applyFont="1" applyFill="1" applyBorder="1" applyAlignment="1">
      <alignment horizontal="left" vertical="center" wrapText="1"/>
    </xf>
    <xf numFmtId="0" fontId="6" fillId="5" borderId="11" xfId="0" applyFont="1" applyFill="1" applyBorder="1"/>
    <xf numFmtId="3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/>
    <xf numFmtId="0" fontId="6" fillId="5" borderId="3" xfId="0" applyNumberFormat="1" applyFont="1" applyFill="1" applyBorder="1"/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/>
    </xf>
    <xf numFmtId="0" fontId="6" fillId="5" borderId="0" xfId="0" applyFont="1" applyFill="1" applyBorder="1"/>
    <xf numFmtId="0" fontId="28" fillId="5" borderId="3" xfId="0" applyFont="1" applyFill="1" applyBorder="1"/>
    <xf numFmtId="0" fontId="3" fillId="5" borderId="3" xfId="0" applyFont="1" applyFill="1" applyBorder="1"/>
    <xf numFmtId="0" fontId="3" fillId="5" borderId="3" xfId="0" applyNumberFormat="1" applyFont="1" applyFill="1" applyBorder="1"/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/>
    <xf numFmtId="9" fontId="6" fillId="2" borderId="3" xfId="2" applyFont="1" applyFill="1" applyBorder="1" applyAlignment="1">
      <alignment horizontal="center" vertical="center" wrapText="1"/>
    </xf>
    <xf numFmtId="9" fontId="6" fillId="2" borderId="5" xfId="2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A1:AZ301"/>
  <sheetViews>
    <sheetView tabSelected="1" view="pageBreakPreview" topLeftCell="A2" zoomScale="60" zoomScaleNormal="70" zoomScalePageLayoutView="82" workbookViewId="0">
      <pane xSplit="1" ySplit="4" topLeftCell="C6" activePane="bottomRight" state="frozen"/>
      <selection activeCell="A2" sqref="A2"/>
      <selection pane="topRight" activeCell="B2" sqref="B2"/>
      <selection pane="bottomLeft" activeCell="A7" sqref="A7"/>
      <selection pane="bottomRight" activeCell="C280" sqref="C280"/>
    </sheetView>
  </sheetViews>
  <sheetFormatPr defaultRowHeight="16.5" outlineLevelRow="1" x14ac:dyDescent="0.25"/>
  <cols>
    <col min="1" max="1" width="99.85546875" style="106" customWidth="1"/>
    <col min="2" max="2" width="14.42578125" style="2" hidden="1" customWidth="1"/>
    <col min="3" max="3" width="13.28515625" style="2" customWidth="1"/>
    <col min="4" max="4" width="14.7109375" style="2" hidden="1" customWidth="1"/>
    <col min="5" max="5" width="14.7109375" style="83" hidden="1" customWidth="1"/>
    <col min="6" max="9" width="13.7109375" style="1" customWidth="1"/>
    <col min="10" max="10" width="14" style="1" customWidth="1"/>
    <col min="11" max="11" width="13.7109375" style="1" hidden="1" customWidth="1"/>
    <col min="12" max="12" width="13.7109375" style="1" customWidth="1"/>
    <col min="13" max="13" width="13" style="1" customWidth="1"/>
    <col min="14" max="14" width="16" style="1" customWidth="1"/>
    <col min="15" max="16" width="13.7109375" style="1" customWidth="1"/>
    <col min="17" max="17" width="13" style="1" customWidth="1"/>
    <col min="18" max="18" width="13.5703125" style="1" customWidth="1"/>
    <col min="19" max="19" width="13.7109375" style="3" customWidth="1"/>
    <col min="20" max="21" width="13.7109375" style="1" hidden="1" customWidth="1"/>
    <col min="22" max="22" width="14" style="1" customWidth="1"/>
    <col min="23" max="24" width="13.7109375" style="1" customWidth="1"/>
    <col min="25" max="25" width="12.85546875" style="3" customWidth="1"/>
    <col min="26" max="26" width="9.28515625" style="3" customWidth="1"/>
    <col min="27" max="29" width="9.140625" style="1"/>
    <col min="30" max="30" width="9.140625" style="1" hidden="1" customWidth="1"/>
    <col min="31" max="50" width="9.140625" style="1"/>
    <col min="51" max="51" width="10.85546875" style="184" customWidth="1"/>
    <col min="52" max="16384" width="9.140625" style="1"/>
  </cols>
  <sheetData>
    <row r="1" spans="1:51" ht="26.25" hidden="1" x14ac:dyDescent="0.4">
      <c r="A1" s="1"/>
      <c r="Y1" s="182"/>
      <c r="Z1" s="182"/>
    </row>
    <row r="2" spans="1:51" s="3" customFormat="1" ht="29.45" customHeight="1" x14ac:dyDescent="0.25">
      <c r="A2" s="366" t="s">
        <v>260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224"/>
    </row>
    <row r="3" spans="1:51" s="3" customFormat="1" ht="0.75" customHeight="1" thickBot="1" x14ac:dyDescent="0.3">
      <c r="A3" s="4" t="s">
        <v>166</v>
      </c>
      <c r="B3" s="4"/>
      <c r="C3" s="4"/>
      <c r="D3" s="4"/>
      <c r="E3" s="84"/>
      <c r="F3" s="4"/>
      <c r="G3" s="4"/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 t="s">
        <v>2</v>
      </c>
      <c r="Y3" s="5"/>
      <c r="Z3" s="5"/>
    </row>
    <row r="4" spans="1:51" s="2" customFormat="1" ht="27" customHeight="1" thickBot="1" x14ac:dyDescent="0.4">
      <c r="A4" s="367" t="s">
        <v>3</v>
      </c>
      <c r="B4" s="369" t="s">
        <v>182</v>
      </c>
      <c r="C4" s="371" t="s">
        <v>183</v>
      </c>
      <c r="D4" s="371" t="s">
        <v>4</v>
      </c>
      <c r="E4" s="378" t="s">
        <v>165</v>
      </c>
      <c r="F4" s="373" t="s">
        <v>227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5"/>
      <c r="Z4" s="363" t="s">
        <v>243</v>
      </c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5"/>
    </row>
    <row r="5" spans="1:51" s="5" customFormat="1" ht="174.75" customHeight="1" thickBot="1" x14ac:dyDescent="0.3">
      <c r="A5" s="368"/>
      <c r="B5" s="370"/>
      <c r="C5" s="372"/>
      <c r="D5" s="372"/>
      <c r="E5" s="379"/>
      <c r="F5" s="107" t="s">
        <v>184</v>
      </c>
      <c r="G5" s="107" t="s">
        <v>185</v>
      </c>
      <c r="H5" s="107" t="s">
        <v>186</v>
      </c>
      <c r="I5" s="107" t="s">
        <v>187</v>
      </c>
      <c r="J5" s="107" t="s">
        <v>188</v>
      </c>
      <c r="K5" s="107" t="s">
        <v>189</v>
      </c>
      <c r="L5" s="107" t="s">
        <v>190</v>
      </c>
      <c r="M5" s="107" t="s">
        <v>191</v>
      </c>
      <c r="N5" s="107" t="s">
        <v>192</v>
      </c>
      <c r="O5" s="107" t="s">
        <v>193</v>
      </c>
      <c r="P5" s="107" t="s">
        <v>194</v>
      </c>
      <c r="Q5" s="107" t="s">
        <v>195</v>
      </c>
      <c r="R5" s="107" t="s">
        <v>196</v>
      </c>
      <c r="S5" s="107" t="s">
        <v>240</v>
      </c>
      <c r="T5" s="107" t="s">
        <v>198</v>
      </c>
      <c r="U5" s="107" t="s">
        <v>199</v>
      </c>
      <c r="V5" s="107" t="s">
        <v>200</v>
      </c>
      <c r="W5" s="107" t="s">
        <v>201</v>
      </c>
      <c r="X5" s="107" t="s">
        <v>202</v>
      </c>
      <c r="Y5" s="137" t="s">
        <v>203</v>
      </c>
      <c r="Z5" s="311" t="s">
        <v>197</v>
      </c>
      <c r="AA5" s="146" t="s">
        <v>204</v>
      </c>
      <c r="AB5" s="146" t="s">
        <v>205</v>
      </c>
      <c r="AC5" s="146" t="s">
        <v>246</v>
      </c>
      <c r="AD5" s="146" t="s">
        <v>206</v>
      </c>
      <c r="AE5" s="146" t="s">
        <v>207</v>
      </c>
      <c r="AF5" s="146" t="s">
        <v>208</v>
      </c>
      <c r="AG5" s="146" t="s">
        <v>209</v>
      </c>
      <c r="AH5" s="146" t="s">
        <v>210</v>
      </c>
      <c r="AI5" s="146" t="s">
        <v>211</v>
      </c>
      <c r="AJ5" s="146" t="s">
        <v>212</v>
      </c>
      <c r="AK5" s="146" t="s">
        <v>213</v>
      </c>
      <c r="AL5" s="146" t="s">
        <v>214</v>
      </c>
      <c r="AM5" s="146" t="s">
        <v>257</v>
      </c>
      <c r="AN5" s="146" t="s">
        <v>215</v>
      </c>
      <c r="AO5" s="146" t="s">
        <v>216</v>
      </c>
      <c r="AP5" s="146" t="s">
        <v>217</v>
      </c>
      <c r="AQ5" s="146" t="s">
        <v>218</v>
      </c>
      <c r="AR5" s="146" t="s">
        <v>219</v>
      </c>
      <c r="AS5" s="146" t="s">
        <v>220</v>
      </c>
      <c r="AT5" s="146" t="s">
        <v>221</v>
      </c>
      <c r="AU5" s="146" t="s">
        <v>222</v>
      </c>
      <c r="AV5" s="146" t="s">
        <v>223</v>
      </c>
      <c r="AW5" s="146" t="s">
        <v>224</v>
      </c>
      <c r="AX5" s="146" t="s">
        <v>225</v>
      </c>
      <c r="AY5" s="181" t="s">
        <v>226</v>
      </c>
    </row>
    <row r="6" spans="1:51" s="80" customFormat="1" ht="31.15" hidden="1" customHeight="1" x14ac:dyDescent="0.3">
      <c r="A6" s="6" t="s">
        <v>5</v>
      </c>
      <c r="B6" s="7"/>
      <c r="C6" s="151">
        <v>2570</v>
      </c>
      <c r="D6" s="8" t="e">
        <f>C6/B6</f>
        <v>#DIV/0!</v>
      </c>
      <c r="E6" s="8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38"/>
      <c r="Z6" s="227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55"/>
      <c r="AR6" s="155"/>
      <c r="AS6" s="155"/>
      <c r="AT6" s="155"/>
      <c r="AU6" s="155"/>
      <c r="AV6" s="155"/>
      <c r="AW6" s="155"/>
      <c r="AX6" s="155"/>
      <c r="AY6" s="185"/>
    </row>
    <row r="7" spans="1:51" s="157" customFormat="1" ht="30.6" hidden="1" customHeight="1" x14ac:dyDescent="0.35">
      <c r="A7" s="10" t="s">
        <v>6</v>
      </c>
      <c r="B7" s="7"/>
      <c r="C7" s="151">
        <v>2676</v>
      </c>
      <c r="D7" s="8" t="e">
        <f>C7/B7</f>
        <v>#DIV/0!</v>
      </c>
      <c r="E7" s="8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38"/>
      <c r="Z7" s="227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56"/>
      <c r="AR7" s="156"/>
      <c r="AS7" s="156"/>
      <c r="AT7" s="156"/>
      <c r="AU7" s="156"/>
      <c r="AV7" s="156"/>
      <c r="AW7" s="156"/>
      <c r="AX7" s="156"/>
      <c r="AY7" s="179"/>
    </row>
    <row r="8" spans="1:51" s="157" customFormat="1" ht="30.6" hidden="1" customHeight="1" x14ac:dyDescent="0.35">
      <c r="A8" s="11" t="s">
        <v>7</v>
      </c>
      <c r="B8" s="12"/>
      <c r="C8" s="198">
        <v>1.04</v>
      </c>
      <c r="D8" s="12" t="e">
        <f>D7/D6</f>
        <v>#DIV/0!</v>
      </c>
      <c r="E8" s="12" t="e">
        <f>E7/E6</f>
        <v>#DIV/0!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39"/>
      <c r="Z8" s="228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56"/>
      <c r="AR8" s="156"/>
      <c r="AS8" s="156"/>
      <c r="AT8" s="156"/>
      <c r="AU8" s="156"/>
      <c r="AV8" s="156"/>
      <c r="AW8" s="156"/>
      <c r="AX8" s="156"/>
      <c r="AY8" s="179"/>
    </row>
    <row r="9" spans="1:51" s="157" customFormat="1" ht="30.6" hidden="1" customHeight="1" x14ac:dyDescent="0.35">
      <c r="A9" s="10" t="s">
        <v>8</v>
      </c>
      <c r="B9" s="7"/>
      <c r="C9" s="151">
        <v>2424</v>
      </c>
      <c r="D9" s="8" t="e">
        <f>C9/B9</f>
        <v>#DIV/0!</v>
      </c>
      <c r="E9" s="8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38"/>
      <c r="Z9" s="227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56"/>
      <c r="AR9" s="156"/>
      <c r="AS9" s="156"/>
      <c r="AT9" s="156"/>
      <c r="AU9" s="156"/>
      <c r="AV9" s="156"/>
      <c r="AW9" s="156"/>
      <c r="AX9" s="156"/>
      <c r="AY9" s="179"/>
    </row>
    <row r="10" spans="1:51" s="157" customFormat="1" ht="30.6" hidden="1" customHeight="1" x14ac:dyDescent="0.35">
      <c r="A10" s="10" t="s">
        <v>9</v>
      </c>
      <c r="B10" s="12"/>
      <c r="C10" s="198">
        <v>0.91</v>
      </c>
      <c r="D10" s="13" t="e">
        <f>D9/D7</f>
        <v>#DIV/0!</v>
      </c>
      <c r="E10" s="85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39"/>
      <c r="Z10" s="228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56"/>
      <c r="AR10" s="156"/>
      <c r="AS10" s="156"/>
      <c r="AT10" s="156"/>
      <c r="AU10" s="156"/>
      <c r="AV10" s="156"/>
      <c r="AW10" s="156"/>
      <c r="AX10" s="156"/>
      <c r="AY10" s="179"/>
    </row>
    <row r="11" spans="1:51" s="159" customFormat="1" ht="31.5" hidden="1" customHeight="1" x14ac:dyDescent="0.35">
      <c r="A11" s="150" t="s">
        <v>10</v>
      </c>
      <c r="B11" s="151"/>
      <c r="C11" s="151">
        <f>Y11+AY11</f>
        <v>1470</v>
      </c>
      <c r="D11" s="152" t="e">
        <f>C11/B11</f>
        <v>#DIV/0!</v>
      </c>
      <c r="E11" s="153"/>
      <c r="F11" s="154"/>
      <c r="G11" s="154">
        <v>310</v>
      </c>
      <c r="H11" s="154">
        <v>110</v>
      </c>
      <c r="I11" s="154">
        <v>210</v>
      </c>
      <c r="J11" s="154"/>
      <c r="K11" s="154"/>
      <c r="L11" s="154">
        <v>230</v>
      </c>
      <c r="M11" s="154">
        <v>45</v>
      </c>
      <c r="N11" s="154"/>
      <c r="O11" s="154"/>
      <c r="P11" s="154"/>
      <c r="Q11" s="154">
        <v>50</v>
      </c>
      <c r="R11" s="154"/>
      <c r="S11" s="154">
        <v>210</v>
      </c>
      <c r="T11" s="154"/>
      <c r="U11" s="154"/>
      <c r="V11" s="154"/>
      <c r="W11" s="154"/>
      <c r="X11" s="154">
        <v>255</v>
      </c>
      <c r="Y11" s="140">
        <f>SUM(F11:X11)</f>
        <v>1420</v>
      </c>
      <c r="Z11" s="225"/>
      <c r="AA11" s="191"/>
      <c r="AB11" s="191"/>
      <c r="AC11" s="191"/>
      <c r="AD11" s="191"/>
      <c r="AE11" s="191"/>
      <c r="AF11" s="191">
        <v>30</v>
      </c>
      <c r="AG11" s="191">
        <v>20</v>
      </c>
      <c r="AH11" s="191"/>
      <c r="AI11" s="191"/>
      <c r="AJ11" s="191"/>
      <c r="AK11" s="191"/>
      <c r="AL11" s="191"/>
      <c r="AM11" s="191"/>
      <c r="AN11" s="191"/>
      <c r="AO11" s="191"/>
      <c r="AP11" s="191"/>
      <c r="AQ11" s="158"/>
      <c r="AR11" s="158"/>
      <c r="AS11" s="158"/>
      <c r="AT11" s="158"/>
      <c r="AU11" s="158"/>
      <c r="AV11" s="158"/>
      <c r="AW11" s="158"/>
      <c r="AX11" s="158"/>
      <c r="AY11" s="179">
        <f>SUM(AA11:AX11)</f>
        <v>50</v>
      </c>
    </row>
    <row r="12" spans="1:51" s="157" customFormat="1" ht="25.15" hidden="1" customHeight="1" x14ac:dyDescent="0.35">
      <c r="A12" s="11" t="s">
        <v>11</v>
      </c>
      <c r="B12" s="13"/>
      <c r="C12" s="197"/>
      <c r="D12" s="13" t="e">
        <f>D11/D7</f>
        <v>#DIV/0!</v>
      </c>
      <c r="E12" s="8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1"/>
      <c r="Z12" s="229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56"/>
      <c r="AR12" s="156"/>
      <c r="AS12" s="156"/>
      <c r="AT12" s="156"/>
      <c r="AU12" s="156"/>
      <c r="AV12" s="156"/>
      <c r="AW12" s="156"/>
      <c r="AX12" s="156"/>
      <c r="AY12" s="179"/>
    </row>
    <row r="13" spans="1:51" s="157" customFormat="1" ht="6" hidden="1" customHeight="1" x14ac:dyDescent="0.35">
      <c r="A13" s="15" t="s">
        <v>12</v>
      </c>
      <c r="B13" s="7"/>
      <c r="C13" s="151"/>
      <c r="D13" s="8" t="e">
        <f>C13/B13</f>
        <v>#DIV/0!</v>
      </c>
      <c r="E13" s="85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38"/>
      <c r="Z13" s="227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56"/>
      <c r="AR13" s="156"/>
      <c r="AS13" s="156"/>
      <c r="AT13" s="156"/>
      <c r="AU13" s="156"/>
      <c r="AV13" s="156"/>
      <c r="AW13" s="156"/>
      <c r="AX13" s="156"/>
      <c r="AY13" s="179"/>
    </row>
    <row r="14" spans="1:51" s="157" customFormat="1" ht="30" hidden="1" customHeight="1" x14ac:dyDescent="0.35">
      <c r="A14" s="16" t="s">
        <v>13</v>
      </c>
      <c r="B14" s="7"/>
      <c r="C14" s="151">
        <f>Y14+AY14</f>
        <v>95</v>
      </c>
      <c r="D14" s="8" t="e">
        <f>C14/B14</f>
        <v>#DIV/0!</v>
      </c>
      <c r="E14" s="8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40">
        <f>SUM(F14:X14)</f>
        <v>0</v>
      </c>
      <c r="Z14" s="232">
        <v>50</v>
      </c>
      <c r="AA14" s="190"/>
      <c r="AB14" s="190"/>
      <c r="AC14" s="190"/>
      <c r="AD14" s="190"/>
      <c r="AE14" s="190"/>
      <c r="AF14" s="190"/>
      <c r="AG14" s="190"/>
      <c r="AH14" s="190"/>
      <c r="AI14" s="190">
        <v>15</v>
      </c>
      <c r="AJ14" s="190"/>
      <c r="AK14" s="190"/>
      <c r="AL14" s="190"/>
      <c r="AM14" s="190"/>
      <c r="AN14" s="190"/>
      <c r="AO14" s="190"/>
      <c r="AP14" s="190">
        <v>30</v>
      </c>
      <c r="AQ14" s="156"/>
      <c r="AR14" s="156"/>
      <c r="AS14" s="156"/>
      <c r="AT14" s="156"/>
      <c r="AU14" s="156"/>
      <c r="AV14" s="156"/>
      <c r="AW14" s="156"/>
      <c r="AX14" s="156"/>
      <c r="AY14" s="233">
        <f>SUM(Z14:AX14)</f>
        <v>95</v>
      </c>
    </row>
    <row r="15" spans="1:51" s="157" customFormat="1" ht="30.6" hidden="1" customHeight="1" x14ac:dyDescent="0.35">
      <c r="A15" s="10" t="s">
        <v>14</v>
      </c>
      <c r="B15" s="7"/>
      <c r="C15" s="151">
        <v>857</v>
      </c>
      <c r="D15" s="8" t="e">
        <f>C15/B15</f>
        <v>#DIV/0!</v>
      </c>
      <c r="E15" s="8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38"/>
      <c r="Z15" s="227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56"/>
      <c r="AR15" s="156"/>
      <c r="AS15" s="156"/>
      <c r="AT15" s="156"/>
      <c r="AU15" s="156"/>
      <c r="AV15" s="156"/>
      <c r="AW15" s="156"/>
      <c r="AX15" s="156"/>
      <c r="AY15" s="179"/>
    </row>
    <row r="16" spans="1:51" s="80" customFormat="1" ht="46.9" hidden="1" customHeight="1" x14ac:dyDescent="0.3">
      <c r="A16" s="10" t="s">
        <v>15</v>
      </c>
      <c r="B16" s="17"/>
      <c r="C16" s="196">
        <v>553.4</v>
      </c>
      <c r="D16" s="18" t="e">
        <f>C16/B16</f>
        <v>#DIV/0!</v>
      </c>
      <c r="E16" s="85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42"/>
      <c r="Z16" s="230"/>
      <c r="AA16" s="160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77"/>
      <c r="AR16" s="77"/>
      <c r="AS16" s="77"/>
      <c r="AT16" s="77"/>
      <c r="AU16" s="77"/>
      <c r="AV16" s="77"/>
      <c r="AW16" s="77"/>
      <c r="AX16" s="77"/>
      <c r="AY16" s="186"/>
    </row>
    <row r="17" spans="1:51" s="80" customFormat="1" ht="30.6" hidden="1" customHeight="1" x14ac:dyDescent="0.3">
      <c r="A17" s="16" t="s">
        <v>16</v>
      </c>
      <c r="B17" s="13"/>
      <c r="C17" s="197">
        <v>0.64600000000000002</v>
      </c>
      <c r="D17" s="13" t="e">
        <f t="shared" ref="D17:E17" si="0">D16/D15</f>
        <v>#DIV/0!</v>
      </c>
      <c r="E17" s="13" t="e">
        <f t="shared" si="0"/>
        <v>#DIV/0!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1"/>
      <c r="Z17" s="229"/>
      <c r="AA17" s="161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77"/>
      <c r="AR17" s="77"/>
      <c r="AS17" s="77"/>
      <c r="AT17" s="77"/>
      <c r="AU17" s="77"/>
      <c r="AV17" s="77"/>
      <c r="AW17" s="77"/>
      <c r="AX17" s="77"/>
      <c r="AY17" s="186"/>
    </row>
    <row r="18" spans="1:51" s="80" customFormat="1" ht="30.6" hidden="1" customHeight="1" x14ac:dyDescent="0.3">
      <c r="A18" s="10" t="s">
        <v>17</v>
      </c>
      <c r="B18" s="13"/>
      <c r="C18" s="13"/>
      <c r="D18" s="13" t="e">
        <f>#REF!/#REF!</f>
        <v>#REF!</v>
      </c>
      <c r="E18" s="8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1"/>
      <c r="Z18" s="229"/>
      <c r="AA18" s="161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77"/>
      <c r="AR18" s="77"/>
      <c r="AS18" s="77"/>
      <c r="AT18" s="77"/>
      <c r="AU18" s="77"/>
      <c r="AV18" s="77"/>
      <c r="AW18" s="77"/>
      <c r="AX18" s="77"/>
      <c r="AY18" s="186"/>
    </row>
    <row r="19" spans="1:51" s="80" customFormat="1" ht="30.6" hidden="1" customHeight="1" x14ac:dyDescent="0.3">
      <c r="A19" s="10" t="s">
        <v>18</v>
      </c>
      <c r="B19" s="13"/>
      <c r="C19" s="13"/>
      <c r="D19" s="13" t="e">
        <f>#REF!/#REF!</f>
        <v>#REF!</v>
      </c>
      <c r="E19" s="8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1"/>
      <c r="Z19" s="229"/>
      <c r="AA19" s="161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77"/>
      <c r="AR19" s="77"/>
      <c r="AS19" s="77"/>
      <c r="AT19" s="77"/>
      <c r="AU19" s="77"/>
      <c r="AV19" s="77"/>
      <c r="AW19" s="77"/>
      <c r="AX19" s="77"/>
      <c r="AY19" s="186"/>
    </row>
    <row r="20" spans="1:51" s="80" customFormat="1" ht="25.15" hidden="1" customHeight="1" x14ac:dyDescent="0.3">
      <c r="A20" s="10" t="s">
        <v>19</v>
      </c>
      <c r="B20" s="19"/>
      <c r="C20" s="19"/>
      <c r="D20" s="20" t="e">
        <f>C20/B20</f>
        <v>#DIV/0!</v>
      </c>
      <c r="E20" s="85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43"/>
      <c r="Z20" s="231"/>
      <c r="AA20" s="160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77"/>
      <c r="AR20" s="77"/>
      <c r="AS20" s="77"/>
      <c r="AT20" s="77"/>
      <c r="AU20" s="77"/>
      <c r="AV20" s="77"/>
      <c r="AW20" s="77"/>
      <c r="AX20" s="77"/>
      <c r="AY20" s="186"/>
    </row>
    <row r="21" spans="1:51" s="80" customFormat="1" ht="25.15" hidden="1" customHeight="1" x14ac:dyDescent="0.3">
      <c r="A21" s="10" t="s">
        <v>20</v>
      </c>
      <c r="B21" s="19"/>
      <c r="C21" s="19"/>
      <c r="D21" s="20" t="e">
        <f>C21/B21</f>
        <v>#DIV/0!</v>
      </c>
      <c r="E21" s="85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43"/>
      <c r="Z21" s="231"/>
      <c r="AA21" s="160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77"/>
      <c r="AR21" s="77"/>
      <c r="AS21" s="77"/>
      <c r="AT21" s="77"/>
      <c r="AU21" s="77"/>
      <c r="AV21" s="77"/>
      <c r="AW21" s="77"/>
      <c r="AX21" s="77"/>
      <c r="AY21" s="186"/>
    </row>
    <row r="22" spans="1:51" s="80" customFormat="1" ht="25.15" hidden="1" customHeight="1" x14ac:dyDescent="0.3">
      <c r="A22" s="10" t="s">
        <v>21</v>
      </c>
      <c r="B22" s="19"/>
      <c r="C22" s="19"/>
      <c r="D22" s="20" t="e">
        <f>C22/B22</f>
        <v>#DIV/0!</v>
      </c>
      <c r="E22" s="85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43"/>
      <c r="Z22" s="231"/>
      <c r="AA22" s="160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77"/>
      <c r="AR22" s="77"/>
      <c r="AS22" s="77"/>
      <c r="AT22" s="77"/>
      <c r="AU22" s="77"/>
      <c r="AV22" s="77"/>
      <c r="AW22" s="77"/>
      <c r="AX22" s="77"/>
      <c r="AY22" s="186"/>
    </row>
    <row r="23" spans="1:51" s="80" customFormat="1" ht="25.15" hidden="1" customHeight="1" x14ac:dyDescent="0.3">
      <c r="A23" s="10" t="s">
        <v>22</v>
      </c>
      <c r="B23" s="19"/>
      <c r="C23" s="19"/>
      <c r="D23" s="20" t="e">
        <f>C23/B23</f>
        <v>#DIV/0!</v>
      </c>
      <c r="E23" s="8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43"/>
      <c r="Z23" s="231"/>
      <c r="AA23" s="160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77"/>
      <c r="AR23" s="77"/>
      <c r="AS23" s="77"/>
      <c r="AT23" s="77"/>
      <c r="AU23" s="77"/>
      <c r="AV23" s="77"/>
      <c r="AW23" s="77"/>
      <c r="AX23" s="77"/>
      <c r="AY23" s="186"/>
    </row>
    <row r="24" spans="1:51" s="308" customFormat="1" ht="30" hidden="1" customHeight="1" x14ac:dyDescent="0.3">
      <c r="A24" s="305" t="s">
        <v>23</v>
      </c>
      <c r="B24" s="22"/>
      <c r="C24" s="151">
        <f>Y24+AY24</f>
        <v>4235</v>
      </c>
      <c r="D24" s="8" t="e">
        <f>C24/B24</f>
        <v>#DIV/0!</v>
      </c>
      <c r="E24" s="86"/>
      <c r="F24" s="95">
        <v>450</v>
      </c>
      <c r="G24" s="95">
        <v>314</v>
      </c>
      <c r="H24" s="95">
        <v>61</v>
      </c>
      <c r="I24" s="95">
        <v>405</v>
      </c>
      <c r="J24" s="95">
        <v>150</v>
      </c>
      <c r="K24" s="95">
        <v>0</v>
      </c>
      <c r="L24" s="95">
        <v>545</v>
      </c>
      <c r="M24" s="95">
        <v>400</v>
      </c>
      <c r="N24" s="95">
        <v>0</v>
      </c>
      <c r="O24" s="95">
        <v>42</v>
      </c>
      <c r="P24" s="95">
        <v>132</v>
      </c>
      <c r="Q24" s="95">
        <v>150</v>
      </c>
      <c r="R24" s="95">
        <v>0</v>
      </c>
      <c r="S24" s="95">
        <v>506</v>
      </c>
      <c r="T24" s="95">
        <v>0</v>
      </c>
      <c r="U24" s="95">
        <v>0</v>
      </c>
      <c r="V24" s="95">
        <v>100</v>
      </c>
      <c r="W24" s="95">
        <v>250</v>
      </c>
      <c r="X24" s="95">
        <v>414</v>
      </c>
      <c r="Y24" s="306">
        <f>SUM(F24:X24)</f>
        <v>3919</v>
      </c>
      <c r="Z24" s="307">
        <v>0</v>
      </c>
      <c r="AA24" s="304">
        <v>6</v>
      </c>
      <c r="AB24" s="304">
        <v>30</v>
      </c>
      <c r="AC24" s="304">
        <v>50</v>
      </c>
      <c r="AD24" s="304">
        <v>0</v>
      </c>
      <c r="AE24" s="304">
        <v>0</v>
      </c>
      <c r="AF24" s="304">
        <v>0</v>
      </c>
      <c r="AG24" s="304">
        <v>0</v>
      </c>
      <c r="AH24" s="304">
        <v>0</v>
      </c>
      <c r="AI24" s="304">
        <v>30</v>
      </c>
      <c r="AJ24" s="304">
        <v>0</v>
      </c>
      <c r="AK24" s="304">
        <v>0</v>
      </c>
      <c r="AL24" s="304">
        <v>0</v>
      </c>
      <c r="AM24" s="304">
        <v>0</v>
      </c>
      <c r="AN24" s="304">
        <v>60</v>
      </c>
      <c r="AO24" s="304">
        <v>0</v>
      </c>
      <c r="AP24" s="304">
        <v>0</v>
      </c>
      <c r="AQ24" s="304">
        <v>5</v>
      </c>
      <c r="AR24" s="304">
        <v>30</v>
      </c>
      <c r="AS24" s="304">
        <v>0</v>
      </c>
      <c r="AT24" s="304">
        <v>0</v>
      </c>
      <c r="AU24" s="304">
        <v>50</v>
      </c>
      <c r="AV24" s="304">
        <v>0</v>
      </c>
      <c r="AW24" s="304">
        <v>55</v>
      </c>
      <c r="AX24" s="304">
        <v>0</v>
      </c>
      <c r="AY24" s="186">
        <f>SUM(AA24:AX24)</f>
        <v>316</v>
      </c>
    </row>
    <row r="25" spans="1:51" s="157" customFormat="1" ht="25.15" hidden="1" customHeight="1" x14ac:dyDescent="0.35">
      <c r="A25" s="24" t="s">
        <v>24</v>
      </c>
      <c r="B25" s="22"/>
      <c r="C25" s="22"/>
      <c r="D25" s="8"/>
      <c r="E25" s="8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144"/>
      <c r="Z25" s="235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79"/>
    </row>
    <row r="26" spans="1:51" s="157" customFormat="1" ht="25.15" hidden="1" customHeight="1" x14ac:dyDescent="0.35">
      <c r="A26" s="24" t="s">
        <v>25</v>
      </c>
      <c r="B26" s="8"/>
      <c r="C26" s="26"/>
      <c r="D26" s="26"/>
      <c r="E26" s="86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45"/>
      <c r="Z26" s="23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79"/>
    </row>
    <row r="27" spans="1:51" s="157" customFormat="1" ht="25.15" hidden="1" customHeight="1" x14ac:dyDescent="0.35">
      <c r="A27" s="24" t="s">
        <v>26</v>
      </c>
      <c r="B27" s="22"/>
      <c r="C27" s="27"/>
      <c r="D27" s="8"/>
      <c r="E27" s="8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144"/>
      <c r="Z27" s="235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79"/>
    </row>
    <row r="28" spans="1:51" s="157" customFormat="1" ht="25.15" hidden="1" customHeight="1" x14ac:dyDescent="0.35">
      <c r="A28" s="24" t="s">
        <v>27</v>
      </c>
      <c r="B28" s="13"/>
      <c r="C28" s="13"/>
      <c r="D28" s="13" t="e">
        <f>#N/A</f>
        <v>#N/A</v>
      </c>
      <c r="E28" s="8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1"/>
      <c r="Z28" s="237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79"/>
    </row>
    <row r="29" spans="1:51" s="159" customFormat="1" ht="30" hidden="1" customHeight="1" x14ac:dyDescent="0.35">
      <c r="A29" s="150" t="s">
        <v>28</v>
      </c>
      <c r="B29" s="193"/>
      <c r="C29" s="151">
        <f>Y29+AY29</f>
        <v>3727</v>
      </c>
      <c r="D29" s="152" t="e">
        <f>C29/B29</f>
        <v>#DIV/0!</v>
      </c>
      <c r="E29" s="194"/>
      <c r="F29" s="195" t="s">
        <v>0</v>
      </c>
      <c r="G29" s="195">
        <v>310</v>
      </c>
      <c r="H29" s="195">
        <v>49</v>
      </c>
      <c r="I29" s="195">
        <v>405</v>
      </c>
      <c r="J29" s="195">
        <v>150</v>
      </c>
      <c r="K29" s="195"/>
      <c r="L29" s="195">
        <v>545</v>
      </c>
      <c r="M29" s="195">
        <v>400</v>
      </c>
      <c r="N29" s="195"/>
      <c r="O29" s="195"/>
      <c r="P29" s="195">
        <v>132</v>
      </c>
      <c r="Q29" s="195">
        <v>150</v>
      </c>
      <c r="R29" s="195"/>
      <c r="S29" s="195">
        <v>506</v>
      </c>
      <c r="T29" s="195"/>
      <c r="U29" s="195"/>
      <c r="V29" s="195">
        <v>100</v>
      </c>
      <c r="W29" s="195">
        <v>250</v>
      </c>
      <c r="X29" s="195">
        <v>414</v>
      </c>
      <c r="Y29" s="140">
        <f>SUM(F29:X29)</f>
        <v>3411</v>
      </c>
      <c r="Z29" s="238">
        <v>0</v>
      </c>
      <c r="AA29" s="191">
        <v>6</v>
      </c>
      <c r="AB29" s="191">
        <v>30</v>
      </c>
      <c r="AC29" s="191">
        <v>50</v>
      </c>
      <c r="AD29" s="191"/>
      <c r="AE29" s="191"/>
      <c r="AF29" s="191"/>
      <c r="AG29" s="191"/>
      <c r="AH29" s="191"/>
      <c r="AI29" s="191">
        <v>30</v>
      </c>
      <c r="AJ29" s="191"/>
      <c r="AK29" s="191"/>
      <c r="AL29" s="191"/>
      <c r="AM29" s="191"/>
      <c r="AN29" s="191">
        <v>60</v>
      </c>
      <c r="AO29" s="191"/>
      <c r="AP29" s="191"/>
      <c r="AQ29" s="191">
        <v>5</v>
      </c>
      <c r="AR29" s="191">
        <v>30</v>
      </c>
      <c r="AS29" s="191"/>
      <c r="AT29" s="191"/>
      <c r="AU29" s="191">
        <v>50</v>
      </c>
      <c r="AV29" s="191"/>
      <c r="AW29" s="191">
        <v>55</v>
      </c>
      <c r="AX29" s="191"/>
      <c r="AY29" s="179">
        <f>SUM(AA29:AX29)</f>
        <v>316</v>
      </c>
    </row>
    <row r="30" spans="1:51" s="157" customFormat="1" ht="30.6" hidden="1" customHeight="1" x14ac:dyDescent="0.35">
      <c r="A30" s="16" t="s">
        <v>29</v>
      </c>
      <c r="B30" s="28"/>
      <c r="C30" s="28">
        <f>C29/C24</f>
        <v>0.88004722550177095</v>
      </c>
      <c r="D30" s="29"/>
      <c r="E30" s="71"/>
      <c r="F30" s="29" t="e">
        <f>#N/A</f>
        <v>#N/A</v>
      </c>
      <c r="G30" s="29" t="e">
        <f>#N/A</f>
        <v>#N/A</v>
      </c>
      <c r="H30" s="29" t="e">
        <f>#N/A</f>
        <v>#N/A</v>
      </c>
      <c r="I30" s="29" t="e">
        <f>#N/A</f>
        <v>#N/A</v>
      </c>
      <c r="J30" s="29" t="e">
        <f>#N/A</f>
        <v>#N/A</v>
      </c>
      <c r="K30" s="29" t="e">
        <f>#N/A</f>
        <v>#N/A</v>
      </c>
      <c r="L30" s="29" t="e">
        <f>#N/A</f>
        <v>#N/A</v>
      </c>
      <c r="M30" s="29" t="e">
        <f>#N/A</f>
        <v>#N/A</v>
      </c>
      <c r="N30" s="29" t="e">
        <f>#N/A</f>
        <v>#N/A</v>
      </c>
      <c r="O30" s="29" t="e">
        <f>#N/A</f>
        <v>#N/A</v>
      </c>
      <c r="P30" s="29" t="e">
        <f>#N/A</f>
        <v>#N/A</v>
      </c>
      <c r="Q30" s="29" t="e">
        <f>#N/A</f>
        <v>#N/A</v>
      </c>
      <c r="R30" s="29" t="e">
        <f>#N/A</f>
        <v>#N/A</v>
      </c>
      <c r="S30" s="29" t="e">
        <f>#N/A</f>
        <v>#N/A</v>
      </c>
      <c r="T30" s="29" t="e">
        <f>#N/A</f>
        <v>#N/A</v>
      </c>
      <c r="U30" s="29" t="e">
        <f>#N/A</f>
        <v>#N/A</v>
      </c>
      <c r="V30" s="29" t="e">
        <f>#N/A</f>
        <v>#N/A</v>
      </c>
      <c r="W30" s="29" t="e">
        <f>#N/A</f>
        <v>#N/A</v>
      </c>
      <c r="X30" s="29" t="e">
        <f>#N/A</f>
        <v>#N/A</v>
      </c>
      <c r="Y30" s="112" t="e">
        <f>#N/A</f>
        <v>#N/A</v>
      </c>
      <c r="Z30" s="239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79"/>
    </row>
    <row r="31" spans="1:51" s="157" customFormat="1" ht="30.6" hidden="1" customHeight="1" x14ac:dyDescent="0.35">
      <c r="A31" s="24" t="s">
        <v>30</v>
      </c>
      <c r="B31" s="22"/>
      <c r="C31" s="22">
        <f>SUM(F31:Y31)</f>
        <v>68673</v>
      </c>
      <c r="D31" s="8" t="e">
        <f>C31/B31</f>
        <v>#DIV/0!</v>
      </c>
      <c r="E31" s="86"/>
      <c r="F31" s="25">
        <v>2503</v>
      </c>
      <c r="G31" s="25">
        <v>1640</v>
      </c>
      <c r="H31" s="25">
        <v>3670</v>
      </c>
      <c r="I31" s="25">
        <v>2253</v>
      </c>
      <c r="J31" s="25">
        <v>2340</v>
      </c>
      <c r="K31" s="25">
        <v>4853</v>
      </c>
      <c r="L31" s="25">
        <v>3639</v>
      </c>
      <c r="M31" s="25">
        <v>4648</v>
      </c>
      <c r="N31" s="25">
        <v>1839</v>
      </c>
      <c r="O31" s="25">
        <v>952</v>
      </c>
      <c r="P31" s="25">
        <v>2380</v>
      </c>
      <c r="Q31" s="25">
        <v>5243</v>
      </c>
      <c r="R31" s="25">
        <v>6950</v>
      </c>
      <c r="S31" s="25">
        <v>6613</v>
      </c>
      <c r="T31" s="25">
        <v>3383</v>
      </c>
      <c r="U31" s="25">
        <v>2450</v>
      </c>
      <c r="V31" s="25">
        <v>915</v>
      </c>
      <c r="W31" s="25">
        <v>4181</v>
      </c>
      <c r="X31" s="25">
        <v>5601</v>
      </c>
      <c r="Y31" s="111">
        <v>2620</v>
      </c>
      <c r="Z31" s="235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79"/>
    </row>
    <row r="32" spans="1:51" s="157" customFormat="1" ht="30.6" hidden="1" customHeight="1" x14ac:dyDescent="0.35">
      <c r="A32" s="16" t="s">
        <v>29</v>
      </c>
      <c r="B32" s="8"/>
      <c r="C32" s="8">
        <f>C31/C24</f>
        <v>16.215584415584416</v>
      </c>
      <c r="D32" s="8"/>
      <c r="E32" s="86"/>
      <c r="F32" s="30" t="e">
        <f>#N/A</f>
        <v>#N/A</v>
      </c>
      <c r="G32" s="30" t="e">
        <f>#N/A</f>
        <v>#N/A</v>
      </c>
      <c r="H32" s="30" t="e">
        <f>#N/A</f>
        <v>#N/A</v>
      </c>
      <c r="I32" s="30" t="e">
        <f>#N/A</f>
        <v>#N/A</v>
      </c>
      <c r="J32" s="30" t="e">
        <f>#N/A</f>
        <v>#N/A</v>
      </c>
      <c r="K32" s="30" t="e">
        <f>#N/A</f>
        <v>#N/A</v>
      </c>
      <c r="L32" s="30" t="e">
        <f>#N/A</f>
        <v>#N/A</v>
      </c>
      <c r="M32" s="30" t="e">
        <f>#N/A</f>
        <v>#N/A</v>
      </c>
      <c r="N32" s="30" t="e">
        <f>#N/A</f>
        <v>#N/A</v>
      </c>
      <c r="O32" s="30" t="e">
        <f>#N/A</f>
        <v>#N/A</v>
      </c>
      <c r="P32" s="30" t="e">
        <f>#N/A</f>
        <v>#N/A</v>
      </c>
      <c r="Q32" s="30" t="e">
        <f>#N/A</f>
        <v>#N/A</v>
      </c>
      <c r="R32" s="30" t="e">
        <f>#N/A</f>
        <v>#N/A</v>
      </c>
      <c r="S32" s="30" t="e">
        <f>#N/A</f>
        <v>#N/A</v>
      </c>
      <c r="T32" s="30" t="e">
        <f>#N/A</f>
        <v>#N/A</v>
      </c>
      <c r="U32" s="30" t="e">
        <f>#N/A</f>
        <v>#N/A</v>
      </c>
      <c r="V32" s="30" t="e">
        <f>#N/A</f>
        <v>#N/A</v>
      </c>
      <c r="W32" s="30" t="e">
        <f>#N/A</f>
        <v>#N/A</v>
      </c>
      <c r="X32" s="30" t="e">
        <f>#N/A</f>
        <v>#N/A</v>
      </c>
      <c r="Y32" s="113" t="e">
        <f>#N/A</f>
        <v>#N/A</v>
      </c>
      <c r="Z32" s="240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79"/>
    </row>
    <row r="33" spans="1:51" s="157" customFormat="1" ht="30.6" hidden="1" customHeight="1" x14ac:dyDescent="0.35">
      <c r="A33" s="10" t="s">
        <v>31</v>
      </c>
      <c r="B33" s="22"/>
      <c r="C33" s="22">
        <f>SUM(F33:Y33)</f>
        <v>103813</v>
      </c>
      <c r="D33" s="8" t="e">
        <f>C33/B33</f>
        <v>#DIV/0!</v>
      </c>
      <c r="E33" s="86"/>
      <c r="F33" s="31">
        <v>1420</v>
      </c>
      <c r="G33" s="31">
        <v>3408</v>
      </c>
      <c r="H33" s="31">
        <v>6593</v>
      </c>
      <c r="I33" s="31">
        <v>6721</v>
      </c>
      <c r="J33" s="31">
        <v>7542</v>
      </c>
      <c r="K33" s="31">
        <v>5358</v>
      </c>
      <c r="L33" s="31">
        <v>3921</v>
      </c>
      <c r="M33" s="31">
        <v>5562</v>
      </c>
      <c r="N33" s="31">
        <v>4448</v>
      </c>
      <c r="O33" s="31">
        <v>3659</v>
      </c>
      <c r="P33" s="31">
        <v>3610</v>
      </c>
      <c r="Q33" s="31">
        <v>6987</v>
      </c>
      <c r="R33" s="31">
        <v>5352</v>
      </c>
      <c r="S33" s="31">
        <v>3930</v>
      </c>
      <c r="T33" s="31">
        <v>6071</v>
      </c>
      <c r="U33" s="31">
        <v>2796</v>
      </c>
      <c r="V33" s="31">
        <v>1528</v>
      </c>
      <c r="W33" s="31">
        <v>10846</v>
      </c>
      <c r="X33" s="31">
        <v>9525</v>
      </c>
      <c r="Y33" s="114">
        <v>4536</v>
      </c>
      <c r="Z33" s="241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79"/>
    </row>
    <row r="34" spans="1:51" s="157" customFormat="1" ht="25.15" hidden="1" customHeight="1" x14ac:dyDescent="0.35">
      <c r="A34" s="11" t="s">
        <v>32</v>
      </c>
      <c r="B34" s="22"/>
      <c r="C34" s="22">
        <f>SUM(F34:Y34)</f>
        <v>0</v>
      </c>
      <c r="D34" s="8" t="e">
        <f>C34/B34</f>
        <v>#DIV/0!</v>
      </c>
      <c r="E34" s="86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114"/>
      <c r="Z34" s="241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79"/>
    </row>
    <row r="35" spans="1:51" s="157" customFormat="1" ht="25.15" hidden="1" customHeight="1" x14ac:dyDescent="0.35">
      <c r="A35" s="16" t="s">
        <v>25</v>
      </c>
      <c r="B35" s="8"/>
      <c r="C35" s="22" t="e">
        <f>SUM(F35:Y35)</f>
        <v>#N/A</v>
      </c>
      <c r="D35" s="8" t="e">
        <f>D34/D33</f>
        <v>#DIV/0!</v>
      </c>
      <c r="E35" s="86"/>
      <c r="F35" s="30">
        <f>F34/F33</f>
        <v>0</v>
      </c>
      <c r="G35" s="30" t="e">
        <f>#N/A</f>
        <v>#N/A</v>
      </c>
      <c r="H35" s="30" t="e">
        <f>#N/A</f>
        <v>#N/A</v>
      </c>
      <c r="I35" s="30" t="e">
        <f>#N/A</f>
        <v>#N/A</v>
      </c>
      <c r="J35" s="30" t="e">
        <f>#N/A</f>
        <v>#N/A</v>
      </c>
      <c r="K35" s="30" t="e">
        <f>#N/A</f>
        <v>#N/A</v>
      </c>
      <c r="L35" s="30" t="e">
        <f>#N/A</f>
        <v>#N/A</v>
      </c>
      <c r="M35" s="30" t="e">
        <f>#N/A</f>
        <v>#N/A</v>
      </c>
      <c r="N35" s="30" t="e">
        <f>#N/A</f>
        <v>#N/A</v>
      </c>
      <c r="O35" s="30" t="e">
        <f>#N/A</f>
        <v>#N/A</v>
      </c>
      <c r="P35" s="30" t="e">
        <f>#N/A</f>
        <v>#N/A</v>
      </c>
      <c r="Q35" s="30" t="e">
        <f>#N/A</f>
        <v>#N/A</v>
      </c>
      <c r="R35" s="30" t="e">
        <f>#N/A</f>
        <v>#N/A</v>
      </c>
      <c r="S35" s="30" t="e">
        <f>#N/A</f>
        <v>#N/A</v>
      </c>
      <c r="T35" s="30" t="e">
        <f>#N/A</f>
        <v>#N/A</v>
      </c>
      <c r="U35" s="30" t="e">
        <f>#N/A</f>
        <v>#N/A</v>
      </c>
      <c r="V35" s="30" t="e">
        <f>#N/A</f>
        <v>#N/A</v>
      </c>
      <c r="W35" s="30" t="e">
        <f>#N/A</f>
        <v>#N/A</v>
      </c>
      <c r="X35" s="30" t="e">
        <f>#N/A</f>
        <v>#N/A</v>
      </c>
      <c r="Y35" s="113" t="e">
        <f>#N/A</f>
        <v>#N/A</v>
      </c>
      <c r="Z35" s="240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79"/>
    </row>
    <row r="36" spans="1:51" s="157" customFormat="1" ht="30.6" hidden="1" customHeight="1" x14ac:dyDescent="0.35">
      <c r="A36" s="11" t="s">
        <v>33</v>
      </c>
      <c r="B36" s="22"/>
      <c r="C36" s="22">
        <f>SUM(F36:Y36)</f>
        <v>18938</v>
      </c>
      <c r="D36" s="8" t="e">
        <f>C36/B36</f>
        <v>#DIV/0!</v>
      </c>
      <c r="E36" s="86"/>
      <c r="F36" s="25"/>
      <c r="G36" s="25">
        <v>620</v>
      </c>
      <c r="H36" s="25">
        <v>1407</v>
      </c>
      <c r="I36" s="25">
        <v>40</v>
      </c>
      <c r="J36" s="25">
        <v>355</v>
      </c>
      <c r="K36" s="25">
        <v>786</v>
      </c>
      <c r="L36" s="25">
        <v>480</v>
      </c>
      <c r="M36" s="25">
        <v>2180</v>
      </c>
      <c r="N36" s="25">
        <v>407</v>
      </c>
      <c r="O36" s="25">
        <v>650</v>
      </c>
      <c r="P36" s="25">
        <v>280</v>
      </c>
      <c r="Q36" s="25">
        <v>140</v>
      </c>
      <c r="R36" s="25"/>
      <c r="S36" s="25">
        <v>2537</v>
      </c>
      <c r="T36" s="25">
        <v>3899</v>
      </c>
      <c r="U36" s="25">
        <v>260</v>
      </c>
      <c r="V36" s="25">
        <v>722</v>
      </c>
      <c r="W36" s="25">
        <v>165</v>
      </c>
      <c r="X36" s="25">
        <v>3030</v>
      </c>
      <c r="Y36" s="111">
        <v>980</v>
      </c>
      <c r="Z36" s="235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79"/>
    </row>
    <row r="37" spans="1:51" s="157" customFormat="1" ht="30.6" hidden="1" customHeight="1" x14ac:dyDescent="0.35">
      <c r="A37" s="11" t="s">
        <v>29</v>
      </c>
      <c r="B37" s="28"/>
      <c r="C37" s="28">
        <f>C36/C33</f>
        <v>0.18242416653020335</v>
      </c>
      <c r="D37" s="28"/>
      <c r="E37" s="71"/>
      <c r="F37" s="29" t="e">
        <f>#N/A</f>
        <v>#N/A</v>
      </c>
      <c r="G37" s="29" t="e">
        <f>#N/A</f>
        <v>#N/A</v>
      </c>
      <c r="H37" s="29" t="e">
        <f>#N/A</f>
        <v>#N/A</v>
      </c>
      <c r="I37" s="29" t="e">
        <f>#N/A</f>
        <v>#N/A</v>
      </c>
      <c r="J37" s="29" t="e">
        <f>#N/A</f>
        <v>#N/A</v>
      </c>
      <c r="K37" s="29" t="e">
        <f>#N/A</f>
        <v>#N/A</v>
      </c>
      <c r="L37" s="29" t="e">
        <f>#N/A</f>
        <v>#N/A</v>
      </c>
      <c r="M37" s="29" t="e">
        <f>#N/A</f>
        <v>#N/A</v>
      </c>
      <c r="N37" s="29" t="e">
        <f>#N/A</f>
        <v>#N/A</v>
      </c>
      <c r="O37" s="29" t="e">
        <f>#N/A</f>
        <v>#N/A</v>
      </c>
      <c r="P37" s="29" t="e">
        <f>#N/A</f>
        <v>#N/A</v>
      </c>
      <c r="Q37" s="29" t="e">
        <f>#N/A</f>
        <v>#N/A</v>
      </c>
      <c r="R37" s="29" t="e">
        <f>#N/A</f>
        <v>#N/A</v>
      </c>
      <c r="S37" s="29" t="e">
        <f>#N/A</f>
        <v>#N/A</v>
      </c>
      <c r="T37" s="29" t="e">
        <f>#N/A</f>
        <v>#N/A</v>
      </c>
      <c r="U37" s="29" t="e">
        <f>#N/A</f>
        <v>#N/A</v>
      </c>
      <c r="V37" s="29" t="e">
        <f>#N/A</f>
        <v>#N/A</v>
      </c>
      <c r="W37" s="29" t="e">
        <f>#N/A</f>
        <v>#N/A</v>
      </c>
      <c r="X37" s="29" t="e">
        <f>#N/A</f>
        <v>#N/A</v>
      </c>
      <c r="Y37" s="112" t="e">
        <f>#N/A</f>
        <v>#N/A</v>
      </c>
      <c r="Z37" s="239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79"/>
    </row>
    <row r="38" spans="1:51" s="157" customFormat="1" ht="30.6" hidden="1" customHeight="1" x14ac:dyDescent="0.35">
      <c r="A38" s="24" t="s">
        <v>34</v>
      </c>
      <c r="B38" s="22"/>
      <c r="C38" s="22">
        <f>SUM(F38:Y38)</f>
        <v>78459</v>
      </c>
      <c r="D38" s="8" t="e">
        <f>C38/B38</f>
        <v>#DIV/0!</v>
      </c>
      <c r="E38" s="86"/>
      <c r="F38" s="25">
        <v>1420</v>
      </c>
      <c r="G38" s="25">
        <v>3408</v>
      </c>
      <c r="H38" s="25">
        <v>3091</v>
      </c>
      <c r="I38" s="25">
        <v>1663</v>
      </c>
      <c r="J38" s="25">
        <v>7125</v>
      </c>
      <c r="K38" s="25">
        <v>5358</v>
      </c>
      <c r="L38" s="25">
        <v>2755</v>
      </c>
      <c r="M38" s="25">
        <v>5562</v>
      </c>
      <c r="N38" s="25">
        <v>2072</v>
      </c>
      <c r="O38" s="25">
        <v>2060</v>
      </c>
      <c r="P38" s="25">
        <v>2790</v>
      </c>
      <c r="Q38" s="25">
        <v>4994</v>
      </c>
      <c r="R38" s="25">
        <v>5352</v>
      </c>
      <c r="S38" s="25">
        <v>3888</v>
      </c>
      <c r="T38" s="25">
        <v>4422</v>
      </c>
      <c r="U38" s="25">
        <v>2796</v>
      </c>
      <c r="V38" s="25">
        <v>801</v>
      </c>
      <c r="W38" s="25">
        <v>4845</v>
      </c>
      <c r="X38" s="25">
        <v>9521</v>
      </c>
      <c r="Y38" s="111">
        <v>4536</v>
      </c>
      <c r="Z38" s="235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79"/>
    </row>
    <row r="39" spans="1:51" s="157" customFormat="1" ht="30.6" hidden="1" customHeight="1" x14ac:dyDescent="0.35">
      <c r="A39" s="16" t="s">
        <v>29</v>
      </c>
      <c r="B39" s="8"/>
      <c r="C39" s="8">
        <f>C38/C33</f>
        <v>0.755772398447208</v>
      </c>
      <c r="D39" s="8"/>
      <c r="E39" s="86"/>
      <c r="F39" s="30" t="e">
        <f>#N/A</f>
        <v>#N/A</v>
      </c>
      <c r="G39" s="30" t="e">
        <f>#N/A</f>
        <v>#N/A</v>
      </c>
      <c r="H39" s="30" t="e">
        <f>#N/A</f>
        <v>#N/A</v>
      </c>
      <c r="I39" s="30" t="e">
        <f>#N/A</f>
        <v>#N/A</v>
      </c>
      <c r="J39" s="30" t="e">
        <f>#N/A</f>
        <v>#N/A</v>
      </c>
      <c r="K39" s="30" t="e">
        <f>#N/A</f>
        <v>#N/A</v>
      </c>
      <c r="L39" s="30" t="e">
        <f>#N/A</f>
        <v>#N/A</v>
      </c>
      <c r="M39" s="30" t="e">
        <f>#N/A</f>
        <v>#N/A</v>
      </c>
      <c r="N39" s="30" t="e">
        <f>#N/A</f>
        <v>#N/A</v>
      </c>
      <c r="O39" s="30" t="e">
        <f>#N/A</f>
        <v>#N/A</v>
      </c>
      <c r="P39" s="30" t="e">
        <f>#N/A</f>
        <v>#N/A</v>
      </c>
      <c r="Q39" s="30" t="e">
        <f>#N/A</f>
        <v>#N/A</v>
      </c>
      <c r="R39" s="30" t="e">
        <f>#N/A</f>
        <v>#N/A</v>
      </c>
      <c r="S39" s="30" t="e">
        <f>#N/A</f>
        <v>#N/A</v>
      </c>
      <c r="T39" s="30" t="e">
        <f>#N/A</f>
        <v>#N/A</v>
      </c>
      <c r="U39" s="30" t="e">
        <f>#N/A</f>
        <v>#N/A</v>
      </c>
      <c r="V39" s="30" t="e">
        <f>#N/A</f>
        <v>#N/A</v>
      </c>
      <c r="W39" s="30" t="e">
        <f>#N/A</f>
        <v>#N/A</v>
      </c>
      <c r="X39" s="30" t="e">
        <f>#N/A</f>
        <v>#N/A</v>
      </c>
      <c r="Y39" s="113" t="e">
        <f>#N/A</f>
        <v>#N/A</v>
      </c>
      <c r="Z39" s="240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79"/>
    </row>
    <row r="40" spans="1:51" s="157" customFormat="1" ht="25.15" hidden="1" customHeight="1" x14ac:dyDescent="0.35">
      <c r="A40" s="21" t="s">
        <v>35</v>
      </c>
      <c r="B40" s="22"/>
      <c r="C40" s="27">
        <f>SUM(F40:Y40)</f>
        <v>172142</v>
      </c>
      <c r="D40" s="8" t="e">
        <f>C40/B40</f>
        <v>#DIV/0!</v>
      </c>
      <c r="E40" s="86"/>
      <c r="F40" s="23">
        <v>7075</v>
      </c>
      <c r="G40" s="23">
        <v>5730</v>
      </c>
      <c r="H40" s="23">
        <v>15347</v>
      </c>
      <c r="I40" s="23">
        <v>14302</v>
      </c>
      <c r="J40" s="23">
        <v>7625</v>
      </c>
      <c r="K40" s="23">
        <v>13783</v>
      </c>
      <c r="L40" s="23">
        <v>5632</v>
      </c>
      <c r="M40" s="23">
        <v>14418</v>
      </c>
      <c r="N40" s="23">
        <v>8659</v>
      </c>
      <c r="O40" s="23">
        <v>3495</v>
      </c>
      <c r="P40" s="23">
        <v>3034</v>
      </c>
      <c r="Q40" s="23">
        <v>2900</v>
      </c>
      <c r="R40" s="23">
        <v>11690</v>
      </c>
      <c r="S40" s="23">
        <v>10667</v>
      </c>
      <c r="T40" s="23">
        <v>6543</v>
      </c>
      <c r="U40" s="23">
        <v>4000</v>
      </c>
      <c r="V40" s="23">
        <v>3222</v>
      </c>
      <c r="W40" s="23">
        <v>5480</v>
      </c>
      <c r="X40" s="23">
        <v>22704</v>
      </c>
      <c r="Y40" s="110">
        <v>5836</v>
      </c>
      <c r="Z40" s="242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79"/>
    </row>
    <row r="41" spans="1:51" s="157" customFormat="1" ht="30.75" hidden="1" customHeight="1" x14ac:dyDescent="0.35">
      <c r="A41" s="24" t="s">
        <v>36</v>
      </c>
      <c r="B41" s="22"/>
      <c r="C41" s="22">
        <f>SUM(F41:Y41)</f>
        <v>155987</v>
      </c>
      <c r="D41" s="8" t="e">
        <f>C41/B41</f>
        <v>#DIV/0!</v>
      </c>
      <c r="E41" s="86"/>
      <c r="F41" s="25">
        <v>7075</v>
      </c>
      <c r="G41" s="25">
        <v>5630</v>
      </c>
      <c r="H41" s="25">
        <v>10541</v>
      </c>
      <c r="I41" s="25">
        <v>7627</v>
      </c>
      <c r="J41" s="25">
        <v>6580</v>
      </c>
      <c r="K41" s="25">
        <v>13735</v>
      </c>
      <c r="L41" s="25">
        <v>5632</v>
      </c>
      <c r="M41" s="25">
        <v>14418</v>
      </c>
      <c r="N41" s="25">
        <v>8609</v>
      </c>
      <c r="O41" s="25">
        <v>3380</v>
      </c>
      <c r="P41" s="25">
        <v>3034</v>
      </c>
      <c r="Q41" s="25">
        <v>2205</v>
      </c>
      <c r="R41" s="25">
        <v>11609</v>
      </c>
      <c r="S41" s="25">
        <v>10667</v>
      </c>
      <c r="T41" s="25">
        <v>5431</v>
      </c>
      <c r="U41" s="25">
        <v>4000</v>
      </c>
      <c r="V41" s="25">
        <v>1802</v>
      </c>
      <c r="W41" s="25">
        <v>5480</v>
      </c>
      <c r="X41" s="25">
        <v>22704</v>
      </c>
      <c r="Y41" s="111">
        <v>5828</v>
      </c>
      <c r="Z41" s="235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79"/>
    </row>
    <row r="42" spans="1:51" s="157" customFormat="1" ht="30.75" hidden="1" customHeight="1" x14ac:dyDescent="0.35">
      <c r="A42" s="16" t="s">
        <v>37</v>
      </c>
      <c r="B42" s="8"/>
      <c r="C42" s="8">
        <f>C41/C40</f>
        <v>0.90615305968328475</v>
      </c>
      <c r="D42" s="8"/>
      <c r="E42" s="86"/>
      <c r="F42" s="30" t="e">
        <f>#N/A</f>
        <v>#N/A</v>
      </c>
      <c r="G42" s="30" t="e">
        <f>#N/A</f>
        <v>#N/A</v>
      </c>
      <c r="H42" s="30" t="e">
        <f>#N/A</f>
        <v>#N/A</v>
      </c>
      <c r="I42" s="30" t="e">
        <f>#N/A</f>
        <v>#N/A</v>
      </c>
      <c r="J42" s="30" t="e">
        <f>#N/A</f>
        <v>#N/A</v>
      </c>
      <c r="K42" s="30" t="e">
        <f>#N/A</f>
        <v>#N/A</v>
      </c>
      <c r="L42" s="30" t="e">
        <f>#N/A</f>
        <v>#N/A</v>
      </c>
      <c r="M42" s="30" t="e">
        <f>#N/A</f>
        <v>#N/A</v>
      </c>
      <c r="N42" s="30" t="e">
        <f>#N/A</f>
        <v>#N/A</v>
      </c>
      <c r="O42" s="30" t="e">
        <f>#N/A</f>
        <v>#N/A</v>
      </c>
      <c r="P42" s="30" t="e">
        <f>#N/A</f>
        <v>#N/A</v>
      </c>
      <c r="Q42" s="30" t="e">
        <f>#N/A</f>
        <v>#N/A</v>
      </c>
      <c r="R42" s="30" t="e">
        <f>#N/A</f>
        <v>#N/A</v>
      </c>
      <c r="S42" s="30" t="e">
        <f>#N/A</f>
        <v>#N/A</v>
      </c>
      <c r="T42" s="30" t="e">
        <f>#N/A</f>
        <v>#N/A</v>
      </c>
      <c r="U42" s="30" t="e">
        <f>#N/A</f>
        <v>#N/A</v>
      </c>
      <c r="V42" s="30" t="e">
        <f>#N/A</f>
        <v>#N/A</v>
      </c>
      <c r="W42" s="30" t="e">
        <f>#N/A</f>
        <v>#N/A</v>
      </c>
      <c r="X42" s="30" t="e">
        <f>#N/A</f>
        <v>#N/A</v>
      </c>
      <c r="Y42" s="113" t="e">
        <f>#N/A</f>
        <v>#N/A</v>
      </c>
      <c r="Z42" s="240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79"/>
    </row>
    <row r="43" spans="1:51" s="157" customFormat="1" ht="30.75" hidden="1" customHeight="1" x14ac:dyDescent="0.35">
      <c r="A43" s="32" t="s">
        <v>38</v>
      </c>
      <c r="B43" s="22"/>
      <c r="C43" s="22">
        <f>SUM(F43:Y43)</f>
        <v>145834</v>
      </c>
      <c r="D43" s="8" t="e">
        <f>C43/B43</f>
        <v>#DIV/0!</v>
      </c>
      <c r="E43" s="86"/>
      <c r="F43" s="25">
        <v>6894</v>
      </c>
      <c r="G43" s="25">
        <v>5350</v>
      </c>
      <c r="H43" s="25">
        <v>14107</v>
      </c>
      <c r="I43" s="25">
        <v>7559</v>
      </c>
      <c r="J43" s="25">
        <v>5120</v>
      </c>
      <c r="K43" s="25">
        <v>9376</v>
      </c>
      <c r="L43" s="25">
        <v>3831</v>
      </c>
      <c r="M43" s="25">
        <v>12800</v>
      </c>
      <c r="N43" s="25">
        <v>6740</v>
      </c>
      <c r="O43" s="25">
        <v>2853</v>
      </c>
      <c r="P43" s="25">
        <v>2889</v>
      </c>
      <c r="Q43" s="25">
        <v>5689</v>
      </c>
      <c r="R43" s="25">
        <v>10275</v>
      </c>
      <c r="S43" s="25">
        <v>10667</v>
      </c>
      <c r="T43" s="25">
        <v>4499</v>
      </c>
      <c r="U43" s="25">
        <v>3900</v>
      </c>
      <c r="V43" s="25">
        <v>1577</v>
      </c>
      <c r="W43" s="25">
        <v>5543</v>
      </c>
      <c r="X43" s="25">
        <v>20329</v>
      </c>
      <c r="Y43" s="111">
        <v>5836</v>
      </c>
      <c r="Z43" s="235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79"/>
    </row>
    <row r="44" spans="1:51" s="80" customFormat="1" ht="30.75" hidden="1" customHeight="1" x14ac:dyDescent="0.3">
      <c r="A44" s="10" t="s">
        <v>39</v>
      </c>
      <c r="B44" s="22"/>
      <c r="C44" s="22">
        <f>SUM(F44:Y44)</f>
        <v>0</v>
      </c>
      <c r="D44" s="8" t="e">
        <f>C44/B44</f>
        <v>#DIV/0!</v>
      </c>
      <c r="E44" s="85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08"/>
      <c r="Z44" s="243"/>
      <c r="AA44" s="160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186"/>
    </row>
    <row r="45" spans="1:51" s="80" customFormat="1" ht="30.75" hidden="1" customHeight="1" x14ac:dyDescent="0.3">
      <c r="A45" s="33" t="s">
        <v>40</v>
      </c>
      <c r="B45" s="22"/>
      <c r="C45" s="22">
        <f>SUM(F45:Y45)</f>
        <v>0</v>
      </c>
      <c r="D45" s="8" t="e">
        <f>C45/B45</f>
        <v>#DIV/0!</v>
      </c>
      <c r="E45" s="94">
        <v>207000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08"/>
      <c r="Z45" s="243"/>
      <c r="AA45" s="160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186"/>
    </row>
    <row r="46" spans="1:51" s="80" customFormat="1" ht="22.9" hidden="1" customHeight="1" x14ac:dyDescent="0.3">
      <c r="A46" s="15" t="s">
        <v>41</v>
      </c>
      <c r="B46" s="22"/>
      <c r="C46" s="22">
        <f>SUM(F46:Y46)</f>
        <v>0</v>
      </c>
      <c r="D46" s="8"/>
      <c r="E46" s="85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08"/>
      <c r="Z46" s="243"/>
      <c r="AA46" s="160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186"/>
    </row>
    <row r="47" spans="1:51" s="80" customFormat="1" ht="30.6" hidden="1" customHeight="1" x14ac:dyDescent="0.3">
      <c r="A47" s="16" t="s">
        <v>37</v>
      </c>
      <c r="B47" s="34"/>
      <c r="C47" s="34" t="e">
        <f>C45/C44</f>
        <v>#DIV/0!</v>
      </c>
      <c r="D47" s="39" t="e">
        <f>#N/A</f>
        <v>#N/A</v>
      </c>
      <c r="E47" s="34" t="e">
        <f>E45/C44</f>
        <v>#DIV/0!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5"/>
      <c r="Z47" s="244"/>
      <c r="AA47" s="161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186"/>
    </row>
    <row r="48" spans="1:51" s="80" customFormat="1" ht="30.6" hidden="1" customHeight="1" x14ac:dyDescent="0.3">
      <c r="A48" s="16" t="s">
        <v>42</v>
      </c>
      <c r="B48" s="22"/>
      <c r="C48" s="22">
        <f>SUM(F48:Y48)</f>
        <v>0</v>
      </c>
      <c r="D48" s="8" t="e">
        <f>C48/B48</f>
        <v>#DIV/0!</v>
      </c>
      <c r="E48" s="87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116"/>
      <c r="Z48" s="245"/>
      <c r="AA48" s="161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186"/>
    </row>
    <row r="49" spans="1:51" s="80" customFormat="1" ht="30.6" hidden="1" customHeight="1" x14ac:dyDescent="0.3">
      <c r="A49" s="16" t="s">
        <v>43</v>
      </c>
      <c r="B49" s="22"/>
      <c r="C49" s="22">
        <f>SUM(F49:Y49)</f>
        <v>0</v>
      </c>
      <c r="D49" s="8" t="e">
        <f>C49/B49</f>
        <v>#DIV/0!</v>
      </c>
      <c r="E49" s="8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11"/>
      <c r="Z49" s="235"/>
      <c r="AA49" s="161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186"/>
    </row>
    <row r="50" spans="1:51" s="80" customFormat="1" ht="27" hidden="1" customHeight="1" x14ac:dyDescent="0.3">
      <c r="A50" s="16" t="s">
        <v>44</v>
      </c>
      <c r="B50" s="22"/>
      <c r="C50" s="22">
        <f>SUM(F50:Y50)</f>
        <v>0</v>
      </c>
      <c r="D50" s="8" t="e">
        <f>C50/B50</f>
        <v>#DIV/0!</v>
      </c>
      <c r="E50" s="87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116"/>
      <c r="Z50" s="245"/>
      <c r="AA50" s="161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186"/>
    </row>
    <row r="51" spans="1:51" s="80" customFormat="1" ht="28.9" hidden="1" customHeight="1" x14ac:dyDescent="0.3">
      <c r="A51" s="16" t="s">
        <v>45</v>
      </c>
      <c r="B51" s="22"/>
      <c r="C51" s="22">
        <f>SUM(F51:Y51)</f>
        <v>0</v>
      </c>
      <c r="D51" s="8" t="e">
        <f>C51/B51</f>
        <v>#DIV/0!</v>
      </c>
      <c r="E51" s="87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116"/>
      <c r="Z51" s="245"/>
      <c r="AA51" s="161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186"/>
    </row>
    <row r="52" spans="1:51" s="80" customFormat="1" ht="30.6" hidden="1" customHeight="1" x14ac:dyDescent="0.3">
      <c r="A52" s="16" t="s">
        <v>46</v>
      </c>
      <c r="B52" s="22"/>
      <c r="C52" s="22">
        <f>SUM(F52:Y52)</f>
        <v>0</v>
      </c>
      <c r="D52" s="8" t="e">
        <f>C52/B52</f>
        <v>#DIV/0!</v>
      </c>
      <c r="E52" s="86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111"/>
      <c r="Z52" s="235"/>
      <c r="AA52" s="161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186"/>
    </row>
    <row r="53" spans="1:51" s="80" customFormat="1" ht="31.9" hidden="1" customHeight="1" x14ac:dyDescent="0.3">
      <c r="A53" s="15" t="s">
        <v>47</v>
      </c>
      <c r="B53" s="22"/>
      <c r="C53" s="22" t="e">
        <f>#N/A</f>
        <v>#N/A</v>
      </c>
      <c r="D53" s="8"/>
      <c r="E53" s="8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116"/>
      <c r="Z53" s="245"/>
      <c r="AA53" s="161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186"/>
    </row>
    <row r="54" spans="1:51" s="80" customFormat="1" ht="30.6" hidden="1" customHeight="1" outlineLevel="1" x14ac:dyDescent="0.3">
      <c r="A54" s="15" t="s">
        <v>48</v>
      </c>
      <c r="B54" s="22"/>
      <c r="C54" s="22">
        <f>SUM(F54:Y54)</f>
        <v>0</v>
      </c>
      <c r="D54" s="8" t="e">
        <f>C54/B54</f>
        <v>#DIV/0!</v>
      </c>
      <c r="E54" s="8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116"/>
      <c r="Z54" s="245"/>
      <c r="AA54" s="161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186"/>
    </row>
    <row r="55" spans="1:51" s="80" customFormat="1" ht="21.6" hidden="1" customHeight="1" outlineLevel="1" x14ac:dyDescent="0.3">
      <c r="A55" s="36" t="s">
        <v>49</v>
      </c>
      <c r="B55" s="8"/>
      <c r="C55" s="22" t="e">
        <f>#N/A</f>
        <v>#N/A</v>
      </c>
      <c r="D55" s="8"/>
      <c r="E55" s="87"/>
      <c r="F55" s="105"/>
      <c r="G55" s="105"/>
      <c r="H55" s="105"/>
      <c r="I55" s="105"/>
      <c r="J55" s="105"/>
      <c r="K55" s="105"/>
      <c r="L55" s="3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17"/>
      <c r="Z55" s="246"/>
      <c r="AA55" s="161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186"/>
    </row>
    <row r="56" spans="1:51" s="80" customFormat="1" ht="20.45" hidden="1" customHeight="1" outlineLevel="1" x14ac:dyDescent="0.3">
      <c r="A56" s="37" t="s">
        <v>50</v>
      </c>
      <c r="B56" s="22"/>
      <c r="C56" s="22" t="e">
        <f>#N/A</f>
        <v>#N/A</v>
      </c>
      <c r="D56" s="8" t="e">
        <f>C56/B56</f>
        <v>#N/A</v>
      </c>
      <c r="E56" s="87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116"/>
      <c r="Z56" s="245"/>
      <c r="AA56" s="161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186"/>
    </row>
    <row r="57" spans="1:51" s="80" customFormat="1" ht="21" hidden="1" customHeight="1" outlineLevel="1" x14ac:dyDescent="0.3">
      <c r="A57" s="38" t="s">
        <v>51</v>
      </c>
      <c r="B57" s="22"/>
      <c r="C57" s="22" t="e">
        <f>#N/A</f>
        <v>#N/A</v>
      </c>
      <c r="D57" s="8" t="e">
        <f>C57/B57</f>
        <v>#N/A</v>
      </c>
      <c r="E57" s="87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116"/>
      <c r="Z57" s="245"/>
      <c r="AA57" s="161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186"/>
    </row>
    <row r="58" spans="1:51" s="80" customFormat="1" ht="30" hidden="1" customHeight="1" outlineLevel="1" x14ac:dyDescent="0.3">
      <c r="A58" s="15" t="s">
        <v>52</v>
      </c>
      <c r="B58" s="22"/>
      <c r="C58" s="22">
        <f>SUM(F58:Y58)</f>
        <v>0</v>
      </c>
      <c r="D58" s="8" t="e">
        <f>C58/B58</f>
        <v>#DIV/0!</v>
      </c>
      <c r="E58" s="87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116"/>
      <c r="Z58" s="245"/>
      <c r="AA58" s="161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186"/>
    </row>
    <row r="59" spans="1:51" s="80" customFormat="1" ht="31.15" hidden="1" customHeight="1" x14ac:dyDescent="0.3">
      <c r="A59" s="10" t="s">
        <v>53</v>
      </c>
      <c r="B59" s="22"/>
      <c r="C59" s="22">
        <f>SUM(F59:Y59)</f>
        <v>0</v>
      </c>
      <c r="D59" s="8" t="e">
        <f>C59/B59</f>
        <v>#DIV/0!</v>
      </c>
      <c r="E59" s="87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116"/>
      <c r="Z59" s="245"/>
      <c r="AA59" s="160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186"/>
    </row>
    <row r="60" spans="1:51" s="80" customFormat="1" ht="30.6" hidden="1" customHeight="1" x14ac:dyDescent="0.3">
      <c r="A60" s="33" t="s">
        <v>54</v>
      </c>
      <c r="B60" s="22"/>
      <c r="C60" s="22">
        <f>SUM(F60:Y60)</f>
        <v>0</v>
      </c>
      <c r="D60" s="8" t="e">
        <f>C60/B60</f>
        <v>#DIV/0!</v>
      </c>
      <c r="E60" s="94">
        <v>7500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16"/>
      <c r="Z60" s="245"/>
      <c r="AA60" s="160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186"/>
    </row>
    <row r="61" spans="1:51" s="80" customFormat="1" ht="22.9" hidden="1" customHeight="1" x14ac:dyDescent="0.3">
      <c r="A61" s="16" t="s">
        <v>37</v>
      </c>
      <c r="B61" s="34"/>
      <c r="C61" s="34" t="e">
        <f>C60/C59</f>
        <v>#DIV/0!</v>
      </c>
      <c r="D61" s="34" t="e">
        <f>#N/A</f>
        <v>#N/A</v>
      </c>
      <c r="E61" s="34" t="e">
        <f>E60/C59</f>
        <v>#DIV/0!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115"/>
      <c r="Z61" s="244"/>
      <c r="AA61" s="161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186"/>
    </row>
    <row r="62" spans="1:51" s="80" customFormat="1" ht="33" hidden="1" customHeight="1" outlineLevel="1" x14ac:dyDescent="0.3">
      <c r="A62" s="15" t="s">
        <v>55</v>
      </c>
      <c r="B62" s="22"/>
      <c r="C62" s="22">
        <f t="shared" ref="C62:C84" si="1">SUM(F62:Y62)</f>
        <v>0</v>
      </c>
      <c r="D62" s="8"/>
      <c r="E62" s="86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116"/>
      <c r="Z62" s="245"/>
      <c r="AA62" s="161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186"/>
    </row>
    <row r="63" spans="1:51" s="80" customFormat="1" ht="18.600000000000001" hidden="1" customHeight="1" x14ac:dyDescent="0.3">
      <c r="A63" s="10" t="s">
        <v>56</v>
      </c>
      <c r="B63" s="22"/>
      <c r="C63" s="22">
        <f t="shared" si="1"/>
        <v>0</v>
      </c>
      <c r="D63" s="8" t="e">
        <f>C63/B63</f>
        <v>#DIV/0!</v>
      </c>
      <c r="E63" s="86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116"/>
      <c r="Z63" s="245"/>
      <c r="AA63" s="160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186"/>
    </row>
    <row r="64" spans="1:51" s="80" customFormat="1" ht="30.6" hidden="1" customHeight="1" x14ac:dyDescent="0.3">
      <c r="A64" s="33" t="s">
        <v>57</v>
      </c>
      <c r="B64" s="22"/>
      <c r="C64" s="22">
        <f t="shared" si="1"/>
        <v>0</v>
      </c>
      <c r="D64" s="8" t="e">
        <f>C64/B64</f>
        <v>#DIV/0!</v>
      </c>
      <c r="E64" s="99">
        <v>1050</v>
      </c>
      <c r="F64" s="35"/>
      <c r="G64" s="35"/>
      <c r="H64" s="35"/>
      <c r="I64" s="35"/>
      <c r="J64" s="35"/>
      <c r="K64" s="35"/>
      <c r="L64" s="35"/>
      <c r="M64" s="35"/>
      <c r="N64" s="35"/>
      <c r="O64" s="40"/>
      <c r="P64" s="35"/>
      <c r="Q64" s="35"/>
      <c r="R64" s="35"/>
      <c r="S64" s="35"/>
      <c r="T64" s="35"/>
      <c r="U64" s="35"/>
      <c r="V64" s="35"/>
      <c r="W64" s="35"/>
      <c r="X64" s="35"/>
      <c r="Y64" s="116"/>
      <c r="Z64" s="245"/>
      <c r="AA64" s="160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186"/>
    </row>
    <row r="65" spans="1:51" s="80" customFormat="1" ht="30.6" hidden="1" customHeight="1" x14ac:dyDescent="0.3">
      <c r="A65" s="15" t="s">
        <v>58</v>
      </c>
      <c r="B65" s="22"/>
      <c r="C65" s="22">
        <f t="shared" si="1"/>
        <v>0</v>
      </c>
      <c r="D65" s="8"/>
      <c r="E65" s="86"/>
      <c r="F65" s="35"/>
      <c r="G65" s="35"/>
      <c r="H65" s="35"/>
      <c r="I65" s="40"/>
      <c r="J65" s="35"/>
      <c r="K65" s="35"/>
      <c r="L65" s="35"/>
      <c r="M65" s="35"/>
      <c r="N65" s="40"/>
      <c r="O65" s="40"/>
      <c r="P65" s="35"/>
      <c r="Q65" s="35"/>
      <c r="R65" s="35"/>
      <c r="S65" s="35"/>
      <c r="T65" s="35"/>
      <c r="U65" s="35"/>
      <c r="V65" s="35"/>
      <c r="W65" s="35"/>
      <c r="X65" s="35"/>
      <c r="Y65" s="116"/>
      <c r="Z65" s="245"/>
      <c r="AA65" s="160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186"/>
    </row>
    <row r="66" spans="1:51" s="80" customFormat="1" ht="21.6" hidden="1" customHeight="1" x14ac:dyDescent="0.3">
      <c r="A66" s="16" t="s">
        <v>37</v>
      </c>
      <c r="B66" s="34"/>
      <c r="C66" s="22">
        <f t="shared" si="1"/>
        <v>0</v>
      </c>
      <c r="D66" s="8"/>
      <c r="E66" s="86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15"/>
      <c r="Z66" s="244"/>
      <c r="AA66" s="161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186"/>
    </row>
    <row r="67" spans="1:51" s="80" customFormat="1" ht="30.6" hidden="1" customHeight="1" x14ac:dyDescent="0.3">
      <c r="A67" s="16" t="s">
        <v>59</v>
      </c>
      <c r="B67" s="22"/>
      <c r="C67" s="22">
        <f t="shared" si="1"/>
        <v>0</v>
      </c>
      <c r="D67" s="8" t="e">
        <f>#N/A</f>
        <v>#N/A</v>
      </c>
      <c r="E67" s="99">
        <v>1410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116"/>
      <c r="Z67" s="245"/>
      <c r="AA67" s="160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186"/>
    </row>
    <row r="68" spans="1:51" s="80" customFormat="1" ht="22.9" hidden="1" customHeight="1" outlineLevel="1" x14ac:dyDescent="0.3">
      <c r="A68" s="15" t="s">
        <v>60</v>
      </c>
      <c r="B68" s="22"/>
      <c r="C68" s="22">
        <f t="shared" si="1"/>
        <v>0</v>
      </c>
      <c r="D68" s="8" t="e">
        <f>#N/A</f>
        <v>#N/A</v>
      </c>
      <c r="E68" s="94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116"/>
      <c r="Z68" s="245"/>
      <c r="AA68" s="161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186"/>
    </row>
    <row r="69" spans="1:51" s="80" customFormat="1" ht="22.9" hidden="1" customHeight="1" outlineLevel="1" x14ac:dyDescent="0.3">
      <c r="A69" s="15" t="s">
        <v>61</v>
      </c>
      <c r="B69" s="22"/>
      <c r="C69" s="22">
        <f t="shared" si="1"/>
        <v>0</v>
      </c>
      <c r="D69" s="8" t="e">
        <f>#N/A</f>
        <v>#N/A</v>
      </c>
      <c r="E69" s="94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116"/>
      <c r="Z69" s="245"/>
      <c r="AA69" s="161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186"/>
    </row>
    <row r="70" spans="1:51" s="80" customFormat="1" ht="30.6" hidden="1" customHeight="1" x14ac:dyDescent="0.3">
      <c r="A70" s="16" t="s">
        <v>62</v>
      </c>
      <c r="B70" s="22"/>
      <c r="C70" s="22">
        <f t="shared" si="1"/>
        <v>0</v>
      </c>
      <c r="D70" s="8" t="e">
        <f>#N/A</f>
        <v>#N/A</v>
      </c>
      <c r="E70" s="94">
        <v>3500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118"/>
      <c r="Z70" s="247"/>
      <c r="AA70" s="161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186"/>
    </row>
    <row r="71" spans="1:51" s="80" customFormat="1" ht="30.6" hidden="1" customHeight="1" x14ac:dyDescent="0.3">
      <c r="A71" s="16" t="s">
        <v>63</v>
      </c>
      <c r="B71" s="22"/>
      <c r="C71" s="22">
        <f t="shared" si="1"/>
        <v>0</v>
      </c>
      <c r="D71" s="8" t="e">
        <f>#N/A</f>
        <v>#N/A</v>
      </c>
      <c r="E71" s="94">
        <v>2500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118"/>
      <c r="Z71" s="247"/>
      <c r="AA71" s="161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186"/>
    </row>
    <row r="72" spans="1:51" s="80" customFormat="1" ht="30.6" hidden="1" customHeight="1" x14ac:dyDescent="0.3">
      <c r="A72" s="16" t="s">
        <v>64</v>
      </c>
      <c r="B72" s="22"/>
      <c r="C72" s="22">
        <f t="shared" si="1"/>
        <v>0</v>
      </c>
      <c r="D72" s="8" t="e">
        <f>#N/A</f>
        <v>#N/A</v>
      </c>
      <c r="E72" s="94">
        <v>8700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118"/>
      <c r="Z72" s="247"/>
      <c r="AA72" s="161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186"/>
    </row>
    <row r="73" spans="1:51" s="80" customFormat="1" ht="30.6" hidden="1" customHeight="1" x14ac:dyDescent="0.3">
      <c r="A73" s="16" t="s">
        <v>65</v>
      </c>
      <c r="B73" s="22"/>
      <c r="C73" s="22">
        <f t="shared" si="1"/>
        <v>0</v>
      </c>
      <c r="D73" s="8" t="e">
        <f>#N/A</f>
        <v>#N/A</v>
      </c>
      <c r="E73" s="94">
        <v>6500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118"/>
      <c r="Z73" s="247"/>
      <c r="AA73" s="161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186"/>
    </row>
    <row r="74" spans="1:51" s="80" customFormat="1" ht="30.6" hidden="1" customHeight="1" x14ac:dyDescent="0.3">
      <c r="A74" s="16" t="s">
        <v>66</v>
      </c>
      <c r="B74" s="22"/>
      <c r="C74" s="22">
        <f t="shared" si="1"/>
        <v>0</v>
      </c>
      <c r="D74" s="8" t="e">
        <f>#N/A</f>
        <v>#N/A</v>
      </c>
      <c r="E74" s="94">
        <v>23000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118"/>
      <c r="Z74" s="247"/>
      <c r="AA74" s="161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186"/>
    </row>
    <row r="75" spans="1:51" s="80" customFormat="1" ht="30.6" hidden="1" customHeight="1" x14ac:dyDescent="0.3">
      <c r="A75" s="16" t="s">
        <v>67</v>
      </c>
      <c r="B75" s="22"/>
      <c r="C75" s="22">
        <f t="shared" si="1"/>
        <v>0</v>
      </c>
      <c r="D75" s="8" t="e">
        <f>#N/A</f>
        <v>#N/A</v>
      </c>
      <c r="E75" s="94">
        <v>6205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118"/>
      <c r="Z75" s="247"/>
      <c r="AA75" s="161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186"/>
    </row>
    <row r="76" spans="1:51" s="80" customFormat="1" ht="30.6" hidden="1" customHeight="1" x14ac:dyDescent="0.3">
      <c r="A76" s="16" t="s">
        <v>68</v>
      </c>
      <c r="B76" s="22"/>
      <c r="C76" s="22">
        <f t="shared" si="1"/>
        <v>0</v>
      </c>
      <c r="D76" s="8" t="e">
        <f>#N/A</f>
        <v>#N/A</v>
      </c>
      <c r="E76" s="86">
        <v>800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118"/>
      <c r="Z76" s="247"/>
      <c r="AA76" s="161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186"/>
    </row>
    <row r="77" spans="1:51" s="80" customFormat="1" ht="30.6" hidden="1" customHeight="1" x14ac:dyDescent="0.3">
      <c r="A77" s="16" t="s">
        <v>69</v>
      </c>
      <c r="B77" s="22"/>
      <c r="C77" s="22">
        <f t="shared" si="1"/>
        <v>0</v>
      </c>
      <c r="D77" s="22">
        <f>SUM(G77:AA77)</f>
        <v>0</v>
      </c>
      <c r="E77" s="89">
        <v>403</v>
      </c>
      <c r="F77" s="22"/>
      <c r="G77" s="22"/>
      <c r="H77" s="22"/>
      <c r="I77" s="22"/>
      <c r="J77" s="22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118"/>
      <c r="Z77" s="247"/>
      <c r="AA77" s="161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186"/>
    </row>
    <row r="78" spans="1:51" s="80" customFormat="1" ht="30.6" hidden="1" customHeight="1" x14ac:dyDescent="0.3">
      <c r="A78" s="16" t="s">
        <v>70</v>
      </c>
      <c r="B78" s="22"/>
      <c r="C78" s="22">
        <f t="shared" si="1"/>
        <v>0</v>
      </c>
      <c r="D78" s="8"/>
      <c r="E78" s="86">
        <v>121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118"/>
      <c r="Z78" s="247"/>
      <c r="AA78" s="161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186"/>
    </row>
    <row r="79" spans="1:51" s="80" customFormat="1" ht="30.6" hidden="1" customHeight="1" x14ac:dyDescent="0.3">
      <c r="A79" s="16" t="s">
        <v>71</v>
      </c>
      <c r="B79" s="22"/>
      <c r="C79" s="22">
        <f t="shared" si="1"/>
        <v>0</v>
      </c>
      <c r="D79" s="8" t="e">
        <f>C79/B79</f>
        <v>#DIV/0!</v>
      </c>
      <c r="E79" s="86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118"/>
      <c r="Z79" s="247"/>
      <c r="AA79" s="161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186"/>
    </row>
    <row r="80" spans="1:51" s="80" customFormat="1" ht="30.6" hidden="1" customHeight="1" x14ac:dyDescent="0.3">
      <c r="A80" s="16" t="s">
        <v>72</v>
      </c>
      <c r="B80" s="22"/>
      <c r="C80" s="22">
        <f t="shared" si="1"/>
        <v>0</v>
      </c>
      <c r="D80" s="8" t="e">
        <f>C80/B80</f>
        <v>#DIV/0!</v>
      </c>
      <c r="E80" s="86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118"/>
      <c r="Z80" s="247"/>
      <c r="AA80" s="161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186"/>
    </row>
    <row r="81" spans="1:51" s="78" customFormat="1" ht="22.9" hidden="1" customHeight="1" x14ac:dyDescent="0.35">
      <c r="A81" s="10" t="s">
        <v>73</v>
      </c>
      <c r="B81" s="22"/>
      <c r="C81" s="22">
        <f t="shared" si="1"/>
        <v>0</v>
      </c>
      <c r="D81" s="8" t="e">
        <f>C81/B81</f>
        <v>#DIV/0!</v>
      </c>
      <c r="E81" s="86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118"/>
      <c r="Z81" s="247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179"/>
    </row>
    <row r="82" spans="1:51" s="78" customFormat="1" ht="22.9" hidden="1" customHeight="1" x14ac:dyDescent="0.35">
      <c r="A82" s="33" t="s">
        <v>74</v>
      </c>
      <c r="B82" s="22"/>
      <c r="C82" s="22">
        <f t="shared" si="1"/>
        <v>0</v>
      </c>
      <c r="D82" s="8" t="e">
        <f>C82/B82</f>
        <v>#DIV/0!</v>
      </c>
      <c r="E82" s="86">
        <v>100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118"/>
      <c r="Z82" s="247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179"/>
    </row>
    <row r="83" spans="1:51" s="78" customFormat="1" ht="22.9" hidden="1" customHeight="1" x14ac:dyDescent="0.35">
      <c r="A83" s="11" t="s">
        <v>37</v>
      </c>
      <c r="B83" s="34"/>
      <c r="C83" s="22">
        <f t="shared" si="1"/>
        <v>0</v>
      </c>
      <c r="D83" s="8"/>
      <c r="E83" s="86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115"/>
      <c r="Z83" s="244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179"/>
    </row>
    <row r="84" spans="1:51" s="78" customFormat="1" ht="22.9" hidden="1" customHeight="1" x14ac:dyDescent="0.35">
      <c r="A84" s="11" t="s">
        <v>75</v>
      </c>
      <c r="B84" s="34"/>
      <c r="C84" s="22">
        <f t="shared" si="1"/>
        <v>0</v>
      </c>
      <c r="D84" s="8"/>
      <c r="E84" s="86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119"/>
      <c r="Z84" s="248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179"/>
    </row>
    <row r="85" spans="1:51" s="78" customFormat="1" ht="3.6" hidden="1" customHeight="1" x14ac:dyDescent="0.35">
      <c r="A85" s="11"/>
      <c r="B85" s="34"/>
      <c r="C85" s="43"/>
      <c r="D85" s="8"/>
      <c r="E85" s="86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119"/>
      <c r="Z85" s="248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179"/>
    </row>
    <row r="86" spans="1:51" s="79" customFormat="1" ht="16.899999999999999" hidden="1" customHeight="1" x14ac:dyDescent="0.35">
      <c r="A86" s="162" t="s">
        <v>76</v>
      </c>
      <c r="B86" s="163"/>
      <c r="C86" s="163">
        <f>SUM(F86:Y86)</f>
        <v>0</v>
      </c>
      <c r="D86" s="163"/>
      <c r="E86" s="164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136"/>
      <c r="Z86" s="249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179"/>
    </row>
    <row r="87" spans="1:51" s="78" customFormat="1" ht="1.1499999999999999" hidden="1" customHeight="1" x14ac:dyDescent="0.35">
      <c r="A87" s="11"/>
      <c r="B87" s="34"/>
      <c r="C87" s="43"/>
      <c r="D87" s="8"/>
      <c r="E87" s="86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119"/>
      <c r="Z87" s="248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179"/>
    </row>
    <row r="88" spans="1:51" s="78" customFormat="1" ht="45.6" hidden="1" customHeight="1" x14ac:dyDescent="0.35">
      <c r="A88" s="11" t="s">
        <v>77</v>
      </c>
      <c r="B88" s="34"/>
      <c r="C88" s="17">
        <v>95.8</v>
      </c>
      <c r="D88" s="18"/>
      <c r="E88" s="86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120"/>
      <c r="Z88" s="250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179"/>
    </row>
    <row r="89" spans="1:51" s="166" customFormat="1" ht="21" hidden="1" customHeight="1" x14ac:dyDescent="0.35">
      <c r="A89" s="11" t="s">
        <v>78</v>
      </c>
      <c r="B89" s="45"/>
      <c r="C89" s="45">
        <f>(C45-C90)/2</f>
        <v>0</v>
      </c>
      <c r="D89" s="45" t="e">
        <f>(D45-D90)</f>
        <v>#DIV/0!</v>
      </c>
      <c r="E89" s="88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121"/>
      <c r="Z89" s="251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87"/>
    </row>
    <row r="90" spans="1:51" s="78" customFormat="1" ht="18.600000000000001" hidden="1" customHeight="1" x14ac:dyDescent="0.35">
      <c r="A90" s="11" t="s">
        <v>79</v>
      </c>
      <c r="B90" s="22"/>
      <c r="C90" s="22">
        <f>SUM(F90:Y90)</f>
        <v>0</v>
      </c>
      <c r="D90" s="8" t="e">
        <f>C90/B90</f>
        <v>#DIV/0!</v>
      </c>
      <c r="E90" s="85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108"/>
      <c r="Z90" s="243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179"/>
    </row>
    <row r="91" spans="1:51" s="78" customFormat="1" ht="13.9" hidden="1" customHeight="1" x14ac:dyDescent="0.35">
      <c r="A91" s="11"/>
      <c r="B91" s="34"/>
      <c r="C91" s="22"/>
      <c r="D91" s="8"/>
      <c r="E91" s="85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08"/>
      <c r="Z91" s="243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179"/>
    </row>
    <row r="92" spans="1:51" s="166" customFormat="1" ht="25.15" hidden="1" customHeight="1" x14ac:dyDescent="0.35">
      <c r="A92" s="11" t="s">
        <v>80</v>
      </c>
      <c r="B92" s="45"/>
      <c r="C92" s="45" t="e">
        <f>#N/A</f>
        <v>#N/A</v>
      </c>
      <c r="D92" s="46" t="e">
        <f>#N/A</f>
        <v>#N/A</v>
      </c>
      <c r="E92" s="88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111"/>
      <c r="Z92" s="23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87"/>
    </row>
    <row r="93" spans="1:51" s="78" customFormat="1" ht="24.6" hidden="1" customHeight="1" x14ac:dyDescent="0.35">
      <c r="A93" s="11" t="s">
        <v>81</v>
      </c>
      <c r="B93" s="35"/>
      <c r="C93" s="27">
        <f>SUM(F93:Y93)</f>
        <v>0</v>
      </c>
      <c r="D93" s="8" t="e">
        <f>C93/B93</f>
        <v>#DIV/0!</v>
      </c>
      <c r="E93" s="87"/>
      <c r="F93" s="35"/>
      <c r="G93" s="35"/>
      <c r="H93" s="35"/>
      <c r="I93" s="35"/>
      <c r="J93" s="35"/>
      <c r="K93" s="35"/>
      <c r="L93" s="35"/>
      <c r="M93" s="35"/>
      <c r="N93" s="35"/>
      <c r="O93" s="40"/>
      <c r="P93" s="35"/>
      <c r="Q93" s="35"/>
      <c r="R93" s="35"/>
      <c r="S93" s="35"/>
      <c r="T93" s="35"/>
      <c r="U93" s="35"/>
      <c r="V93" s="35"/>
      <c r="W93" s="35"/>
      <c r="X93" s="35"/>
      <c r="Y93" s="116"/>
      <c r="Z93" s="24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179"/>
    </row>
    <row r="94" spans="1:51" s="78" customFormat="1" ht="27" hidden="1" customHeight="1" x14ac:dyDescent="0.35">
      <c r="A94" s="47" t="s">
        <v>82</v>
      </c>
      <c r="B94" s="48"/>
      <c r="C94" s="48"/>
      <c r="D94" s="49"/>
      <c r="E94" s="9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252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179"/>
    </row>
    <row r="95" spans="1:51" s="78" customFormat="1" ht="27" hidden="1" customHeight="1" x14ac:dyDescent="0.35">
      <c r="A95" s="11" t="s">
        <v>83</v>
      </c>
      <c r="B95" s="44"/>
      <c r="C95" s="44"/>
      <c r="D95" s="49"/>
      <c r="E95" s="9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252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179"/>
    </row>
    <row r="96" spans="1:51" s="78" customFormat="1" ht="24.6" hidden="1" customHeight="1" x14ac:dyDescent="0.35">
      <c r="A96" s="11" t="s">
        <v>84</v>
      </c>
      <c r="B96" s="29"/>
      <c r="C96" s="29" t="e">
        <f>C95/C94</f>
        <v>#DIV/0!</v>
      </c>
      <c r="D96" s="49"/>
      <c r="E96" s="9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252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179"/>
    </row>
    <row r="97" spans="1:51" s="78" customFormat="1" ht="28.9" hidden="1" customHeight="1" x14ac:dyDescent="0.35">
      <c r="A97" s="47"/>
      <c r="B97" s="51"/>
      <c r="C97" s="51"/>
      <c r="D97" s="49"/>
      <c r="E97" s="9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252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179"/>
    </row>
    <row r="98" spans="1:51" s="157" customFormat="1" ht="29.45" hidden="1" customHeight="1" outlineLevel="1" x14ac:dyDescent="0.35">
      <c r="A98" s="52" t="s">
        <v>85</v>
      </c>
      <c r="B98" s="22"/>
      <c r="C98" s="27">
        <f>SUM(F98:Y98)</f>
        <v>0</v>
      </c>
      <c r="D98" s="13" t="e">
        <f>C98/B98</f>
        <v>#DIV/0!</v>
      </c>
      <c r="E98" s="85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122"/>
      <c r="Z98" s="253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79"/>
    </row>
    <row r="99" spans="1:51" s="157" customFormat="1" ht="30" hidden="1" customHeight="1" outlineLevel="1" x14ac:dyDescent="0.35">
      <c r="A99" s="52" t="s">
        <v>92</v>
      </c>
      <c r="B99" s="43"/>
      <c r="C99" s="25">
        <v>144085</v>
      </c>
      <c r="D99" s="13"/>
      <c r="E99" s="85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122"/>
      <c r="Z99" s="253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79"/>
    </row>
    <row r="100" spans="1:51" s="157" customFormat="1" ht="30" hidden="1" customHeight="1" outlineLevel="1" x14ac:dyDescent="0.35">
      <c r="A100" s="52" t="s">
        <v>173</v>
      </c>
      <c r="B100" s="43"/>
      <c r="C100" s="25">
        <v>9740</v>
      </c>
      <c r="D100" s="13"/>
      <c r="E100" s="85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122"/>
      <c r="Z100" s="253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79"/>
    </row>
    <row r="101" spans="1:51" s="157" customFormat="1" ht="30" hidden="1" customHeight="1" outlineLevel="1" x14ac:dyDescent="0.35">
      <c r="A101" s="52" t="s">
        <v>174</v>
      </c>
      <c r="B101" s="43"/>
      <c r="C101" s="25">
        <v>102566</v>
      </c>
      <c r="D101" s="13"/>
      <c r="E101" s="85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122"/>
      <c r="Z101" s="253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79"/>
    </row>
    <row r="102" spans="1:51" s="168" customFormat="1" ht="29.45" hidden="1" customHeight="1" outlineLevel="1" x14ac:dyDescent="0.35">
      <c r="A102" s="11" t="s">
        <v>86</v>
      </c>
      <c r="B102" s="43"/>
      <c r="C102" s="25">
        <f>SUM(F102:Y102)</f>
        <v>0</v>
      </c>
      <c r="D102" s="8" t="e">
        <f>C102/B102</f>
        <v>#DIV/0!</v>
      </c>
      <c r="E102" s="86"/>
      <c r="F102" s="41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123"/>
      <c r="Z102" s="254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87"/>
    </row>
    <row r="103" spans="1:51" s="168" customFormat="1" ht="29.45" hidden="1" customHeight="1" outlineLevel="1" x14ac:dyDescent="0.35">
      <c r="A103" s="11" t="s">
        <v>87</v>
      </c>
      <c r="B103" s="43"/>
      <c r="C103" s="25">
        <f>SUM(F103:Y103)</f>
        <v>0</v>
      </c>
      <c r="D103" s="8" t="e">
        <f>C103/B103</f>
        <v>#DIV/0!</v>
      </c>
      <c r="E103" s="86"/>
      <c r="F103" s="41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123"/>
      <c r="Z103" s="254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87"/>
    </row>
    <row r="104" spans="1:51" s="157" customFormat="1" ht="29.45" hidden="1" customHeight="1" outlineLevel="1" x14ac:dyDescent="0.35">
      <c r="A104" s="10" t="s">
        <v>88</v>
      </c>
      <c r="B104" s="27"/>
      <c r="C104" s="27">
        <f t="shared" ref="C104:E104" si="2">C98-C102-C103</f>
        <v>0</v>
      </c>
      <c r="D104" s="27" t="e">
        <f t="shared" si="2"/>
        <v>#DIV/0!</v>
      </c>
      <c r="E104" s="27">
        <f t="shared" si="2"/>
        <v>0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111"/>
      <c r="Z104" s="235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79"/>
    </row>
    <row r="105" spans="1:51" s="157" customFormat="1" ht="29.45" hidden="1" customHeight="1" outlineLevel="1" x14ac:dyDescent="0.35">
      <c r="A105" s="10" t="s">
        <v>177</v>
      </c>
      <c r="B105" s="43"/>
      <c r="C105" s="25">
        <v>2119</v>
      </c>
      <c r="D105" s="8"/>
      <c r="E105" s="86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124"/>
      <c r="Z105" s="255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79"/>
    </row>
    <row r="106" spans="1:51" s="157" customFormat="1" ht="29.45" hidden="1" customHeight="1" outlineLevel="1" x14ac:dyDescent="0.35">
      <c r="A106" s="11" t="s">
        <v>89</v>
      </c>
      <c r="B106" s="22"/>
      <c r="C106" s="27">
        <f>SUM(F106:Y106)</f>
        <v>0</v>
      </c>
      <c r="D106" s="8"/>
      <c r="E106" s="86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125"/>
      <c r="Z106" s="256"/>
      <c r="AA106" s="156"/>
      <c r="AB106" s="156"/>
      <c r="AC106" s="156"/>
      <c r="AD106" s="169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79"/>
    </row>
    <row r="107" spans="1:51" s="157" customFormat="1" ht="29.45" hidden="1" customHeight="1" x14ac:dyDescent="0.35">
      <c r="A107" s="33" t="s">
        <v>90</v>
      </c>
      <c r="B107" s="22"/>
      <c r="C107" s="27">
        <f>SUM(F107:Y107)</f>
        <v>0</v>
      </c>
      <c r="D107" s="8" t="e">
        <f>C107/B107</f>
        <v>#DIV/0!</v>
      </c>
      <c r="E107" s="86"/>
      <c r="F107" s="23"/>
      <c r="G107" s="23"/>
      <c r="H107" s="55"/>
      <c r="I107" s="23"/>
      <c r="J107" s="23"/>
      <c r="K107" s="23"/>
      <c r="L107" s="55"/>
      <c r="M107" s="23"/>
      <c r="N107" s="23"/>
      <c r="O107" s="55"/>
      <c r="P107" s="23"/>
      <c r="Q107" s="23"/>
      <c r="R107" s="23"/>
      <c r="S107" s="23"/>
      <c r="T107" s="23"/>
      <c r="U107" s="23"/>
      <c r="V107" s="23"/>
      <c r="W107" s="23"/>
      <c r="X107" s="23"/>
      <c r="Y107" s="110"/>
      <c r="Z107" s="242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79"/>
    </row>
    <row r="108" spans="1:51" s="157" customFormat="1" ht="22.15" hidden="1" customHeight="1" x14ac:dyDescent="0.35">
      <c r="A108" s="11" t="s">
        <v>91</v>
      </c>
      <c r="B108" s="57"/>
      <c r="C108" s="57" t="e">
        <f t="shared" ref="C108:E108" si="3">C107/C106</f>
        <v>#DIV/0!</v>
      </c>
      <c r="D108" s="57" t="e">
        <f t="shared" si="3"/>
        <v>#DIV/0!</v>
      </c>
      <c r="E108" s="57" t="e">
        <f t="shared" si="3"/>
        <v>#DIV/0!</v>
      </c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126"/>
      <c r="Z108" s="257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79"/>
    </row>
    <row r="109" spans="1:51" s="157" customFormat="1" ht="24" hidden="1" customHeight="1" x14ac:dyDescent="0.35">
      <c r="A109" s="10" t="s">
        <v>92</v>
      </c>
      <c r="B109" s="43"/>
      <c r="C109" s="25">
        <f t="shared" ref="C109:C134" si="4">SUM(F109:Y109)</f>
        <v>0</v>
      </c>
      <c r="D109" s="8" t="e">
        <f>C109/B109</f>
        <v>#DIV/0!</v>
      </c>
      <c r="E109" s="86"/>
      <c r="F109" s="23"/>
      <c r="G109" s="23"/>
      <c r="H109" s="23"/>
      <c r="I109" s="23"/>
      <c r="J109" s="23"/>
      <c r="K109" s="23"/>
      <c r="L109" s="55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110"/>
      <c r="Z109" s="242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79"/>
    </row>
    <row r="110" spans="1:51" s="157" customFormat="1" ht="24" hidden="1" customHeight="1" x14ac:dyDescent="0.35">
      <c r="A110" s="10" t="s">
        <v>93</v>
      </c>
      <c r="B110" s="43"/>
      <c r="C110" s="25">
        <f t="shared" si="4"/>
        <v>0</v>
      </c>
      <c r="D110" s="8"/>
      <c r="E110" s="86"/>
      <c r="F110" s="23"/>
      <c r="G110" s="23"/>
      <c r="H110" s="23"/>
      <c r="I110" s="23"/>
      <c r="J110" s="23"/>
      <c r="K110" s="23"/>
      <c r="L110" s="55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110"/>
      <c r="Z110" s="242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79"/>
    </row>
    <row r="111" spans="1:51" s="157" customFormat="1" ht="24" hidden="1" customHeight="1" x14ac:dyDescent="0.35">
      <c r="A111" s="10" t="s">
        <v>94</v>
      </c>
      <c r="B111" s="43"/>
      <c r="C111" s="25">
        <f t="shared" si="4"/>
        <v>0</v>
      </c>
      <c r="D111" s="8"/>
      <c r="E111" s="86"/>
      <c r="F111" s="23"/>
      <c r="G111" s="23"/>
      <c r="H111" s="23"/>
      <c r="I111" s="23"/>
      <c r="J111" s="23"/>
      <c r="K111" s="23"/>
      <c r="L111" s="55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110"/>
      <c r="Z111" s="242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79"/>
    </row>
    <row r="112" spans="1:51" s="157" customFormat="1" ht="24" hidden="1" customHeight="1" x14ac:dyDescent="0.35">
      <c r="A112" s="10" t="s">
        <v>95</v>
      </c>
      <c r="B112" s="43"/>
      <c r="C112" s="27">
        <f t="shared" si="4"/>
        <v>0</v>
      </c>
      <c r="D112" s="8"/>
      <c r="E112" s="86"/>
      <c r="F112" s="23"/>
      <c r="G112" s="23"/>
      <c r="H112" s="23"/>
      <c r="I112" s="23"/>
      <c r="J112" s="23"/>
      <c r="K112" s="23"/>
      <c r="L112" s="23"/>
      <c r="M112" s="23"/>
      <c r="N112" s="23"/>
      <c r="O112" s="55"/>
      <c r="P112" s="23"/>
      <c r="Q112" s="23"/>
      <c r="R112" s="23"/>
      <c r="S112" s="23"/>
      <c r="T112" s="23"/>
      <c r="U112" s="23"/>
      <c r="V112" s="23"/>
      <c r="W112" s="23"/>
      <c r="X112" s="23"/>
      <c r="Y112" s="110"/>
      <c r="Z112" s="242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79"/>
    </row>
    <row r="113" spans="1:51" s="168" customFormat="1" ht="24" hidden="1" customHeight="1" x14ac:dyDescent="0.35">
      <c r="A113" s="11" t="s">
        <v>96</v>
      </c>
      <c r="B113" s="43"/>
      <c r="C113" s="27">
        <f t="shared" si="4"/>
        <v>0</v>
      </c>
      <c r="D113" s="8"/>
      <c r="E113" s="86"/>
      <c r="F113" s="41"/>
      <c r="G113" s="41"/>
      <c r="H113" s="41"/>
      <c r="I113" s="41"/>
      <c r="J113" s="41"/>
      <c r="K113" s="41"/>
      <c r="L113" s="41"/>
      <c r="M113" s="41"/>
      <c r="N113" s="41"/>
      <c r="O113" s="54"/>
      <c r="P113" s="41"/>
      <c r="Q113" s="41"/>
      <c r="R113" s="41"/>
      <c r="S113" s="41"/>
      <c r="T113" s="41"/>
      <c r="U113" s="41"/>
      <c r="V113" s="41"/>
      <c r="W113" s="41"/>
      <c r="X113" s="41"/>
      <c r="Y113" s="118"/>
      <c r="Z113" s="24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87"/>
    </row>
    <row r="114" spans="1:51" s="168" customFormat="1" ht="22.9" hidden="1" customHeight="1" x14ac:dyDescent="0.35">
      <c r="A114" s="11" t="s">
        <v>97</v>
      </c>
      <c r="B114" s="43"/>
      <c r="C114" s="27">
        <f t="shared" si="4"/>
        <v>0</v>
      </c>
      <c r="D114" s="8"/>
      <c r="E114" s="86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118"/>
      <c r="Z114" s="24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87"/>
    </row>
    <row r="115" spans="1:51" s="168" customFormat="1" ht="22.9" hidden="1" customHeight="1" x14ac:dyDescent="0.35">
      <c r="A115" s="11" t="s">
        <v>98</v>
      </c>
      <c r="B115" s="14"/>
      <c r="C115" s="27">
        <f t="shared" si="4"/>
        <v>0</v>
      </c>
      <c r="D115" s="14" t="e">
        <f>D114/D113</f>
        <v>#DIV/0!</v>
      </c>
      <c r="E115" s="85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09"/>
      <c r="Z115" s="23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87"/>
    </row>
    <row r="116" spans="1:51" s="157" customFormat="1" ht="24.6" hidden="1" customHeight="1" x14ac:dyDescent="0.35">
      <c r="A116" s="10" t="s">
        <v>99</v>
      </c>
      <c r="B116" s="43"/>
      <c r="C116" s="25">
        <f t="shared" si="4"/>
        <v>0</v>
      </c>
      <c r="D116" s="8" t="e">
        <f>C116/B116</f>
        <v>#DIV/0!</v>
      </c>
      <c r="E116" s="86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110"/>
      <c r="Z116" s="242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79"/>
    </row>
    <row r="117" spans="1:51" s="157" customFormat="1" ht="24.6" hidden="1" customHeight="1" x14ac:dyDescent="0.35">
      <c r="A117" s="10" t="s">
        <v>100</v>
      </c>
      <c r="B117" s="43"/>
      <c r="C117" s="27">
        <f t="shared" si="4"/>
        <v>0</v>
      </c>
      <c r="D117" s="8"/>
      <c r="E117" s="86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110"/>
      <c r="Z117" s="242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79"/>
    </row>
    <row r="118" spans="1:51" s="168" customFormat="1" ht="27.6" hidden="1" customHeight="1" x14ac:dyDescent="0.35">
      <c r="A118" s="11" t="s">
        <v>101</v>
      </c>
      <c r="B118" s="27"/>
      <c r="C118" s="27">
        <f t="shared" si="4"/>
        <v>0</v>
      </c>
      <c r="D118" s="8" t="e">
        <f>C118/B118</f>
        <v>#DIV/0!</v>
      </c>
      <c r="E118" s="86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124"/>
      <c r="Z118" s="255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87"/>
    </row>
    <row r="119" spans="1:51" s="157" customFormat="1" ht="26.25" hidden="1" customHeight="1" x14ac:dyDescent="0.35">
      <c r="A119" s="33" t="s">
        <v>102</v>
      </c>
      <c r="B119" s="27"/>
      <c r="C119" s="27">
        <f t="shared" si="4"/>
        <v>0</v>
      </c>
      <c r="D119" s="8" t="e">
        <f>C119/B119</f>
        <v>#DIV/0!</v>
      </c>
      <c r="E119" s="86"/>
      <c r="F119" s="41"/>
      <c r="G119" s="41"/>
      <c r="H119" s="41"/>
      <c r="I119" s="41"/>
      <c r="J119" s="41"/>
      <c r="K119" s="41"/>
      <c r="L119" s="54"/>
      <c r="M119" s="41"/>
      <c r="N119" s="41"/>
      <c r="O119" s="54"/>
      <c r="P119" s="41"/>
      <c r="Q119" s="41"/>
      <c r="R119" s="41"/>
      <c r="S119" s="41"/>
      <c r="T119" s="41"/>
      <c r="U119" s="41"/>
      <c r="V119" s="41"/>
      <c r="W119" s="41"/>
      <c r="X119" s="41"/>
      <c r="Y119" s="118"/>
      <c r="Z119" s="247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79"/>
    </row>
    <row r="120" spans="1:51" s="157" customFormat="1" ht="24" hidden="1" customHeight="1" x14ac:dyDescent="0.35">
      <c r="A120" s="10" t="s">
        <v>92</v>
      </c>
      <c r="B120" s="43"/>
      <c r="C120" s="25">
        <f t="shared" si="4"/>
        <v>0</v>
      </c>
      <c r="D120" s="8" t="e">
        <f>C120/B120</f>
        <v>#DIV/0!</v>
      </c>
      <c r="E120" s="86"/>
      <c r="F120" s="23"/>
      <c r="G120" s="23"/>
      <c r="H120" s="23"/>
      <c r="I120" s="23"/>
      <c r="J120" s="23"/>
      <c r="K120" s="23"/>
      <c r="L120" s="55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110"/>
      <c r="Z120" s="242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79"/>
    </row>
    <row r="121" spans="1:51" s="157" customFormat="1" ht="24" hidden="1" customHeight="1" x14ac:dyDescent="0.35">
      <c r="A121" s="10" t="s">
        <v>93</v>
      </c>
      <c r="B121" s="43"/>
      <c r="C121" s="25">
        <f t="shared" si="4"/>
        <v>0</v>
      </c>
      <c r="D121" s="8"/>
      <c r="E121" s="86"/>
      <c r="F121" s="23"/>
      <c r="G121" s="23"/>
      <c r="H121" s="23"/>
      <c r="I121" s="23"/>
      <c r="J121" s="23"/>
      <c r="K121" s="23"/>
      <c r="L121" s="55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110"/>
      <c r="Z121" s="242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79"/>
    </row>
    <row r="122" spans="1:51" s="157" customFormat="1" ht="24" hidden="1" customHeight="1" x14ac:dyDescent="0.35">
      <c r="A122" s="10" t="s">
        <v>94</v>
      </c>
      <c r="B122" s="43"/>
      <c r="C122" s="25">
        <f t="shared" si="4"/>
        <v>0</v>
      </c>
      <c r="D122" s="8"/>
      <c r="E122" s="86"/>
      <c r="F122" s="23"/>
      <c r="G122" s="23"/>
      <c r="H122" s="23"/>
      <c r="I122" s="23"/>
      <c r="J122" s="23"/>
      <c r="K122" s="23"/>
      <c r="L122" s="55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110"/>
      <c r="Z122" s="242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79"/>
    </row>
    <row r="123" spans="1:51" s="157" customFormat="1" ht="24" hidden="1" customHeight="1" x14ac:dyDescent="0.35">
      <c r="A123" s="10" t="s">
        <v>95</v>
      </c>
      <c r="B123" s="43"/>
      <c r="C123" s="27">
        <f t="shared" si="4"/>
        <v>0</v>
      </c>
      <c r="D123" s="8"/>
      <c r="E123" s="86"/>
      <c r="F123" s="23"/>
      <c r="G123" s="23"/>
      <c r="H123" s="23"/>
      <c r="I123" s="23"/>
      <c r="J123" s="23"/>
      <c r="K123" s="23"/>
      <c r="L123" s="23"/>
      <c r="M123" s="23"/>
      <c r="N123" s="23"/>
      <c r="O123" s="55"/>
      <c r="P123" s="23"/>
      <c r="Q123" s="23"/>
      <c r="R123" s="23"/>
      <c r="S123" s="23"/>
      <c r="T123" s="23"/>
      <c r="U123" s="23"/>
      <c r="V123" s="23"/>
      <c r="W123" s="23"/>
      <c r="X123" s="23"/>
      <c r="Y123" s="110"/>
      <c r="Z123" s="242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79"/>
    </row>
    <row r="124" spans="1:51" s="157" customFormat="1" ht="22.5" hidden="1" customHeight="1" x14ac:dyDescent="0.35">
      <c r="A124" s="10" t="s">
        <v>97</v>
      </c>
      <c r="B124" s="43"/>
      <c r="C124" s="27">
        <f t="shared" si="4"/>
        <v>0</v>
      </c>
      <c r="D124" s="8"/>
      <c r="E124" s="86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110"/>
      <c r="Z124" s="242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79"/>
    </row>
    <row r="125" spans="1:51" s="157" customFormat="1" ht="22.5" hidden="1" customHeight="1" x14ac:dyDescent="0.35">
      <c r="A125" s="10" t="s">
        <v>99</v>
      </c>
      <c r="B125" s="43"/>
      <c r="C125" s="25">
        <f t="shared" si="4"/>
        <v>0</v>
      </c>
      <c r="D125" s="8" t="e">
        <f>C125/B125</f>
        <v>#DIV/0!</v>
      </c>
      <c r="E125" s="86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110"/>
      <c r="Z125" s="242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79"/>
    </row>
    <row r="126" spans="1:51" s="157" customFormat="1" ht="22.5" hidden="1" customHeight="1" x14ac:dyDescent="0.35">
      <c r="A126" s="10" t="s">
        <v>100</v>
      </c>
      <c r="B126" s="43"/>
      <c r="C126" s="27">
        <f t="shared" si="4"/>
        <v>0</v>
      </c>
      <c r="D126" s="8"/>
      <c r="E126" s="86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110"/>
      <c r="Z126" s="242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79"/>
    </row>
    <row r="127" spans="1:51" s="157" customFormat="1" ht="28.5" hidden="1" customHeight="1" x14ac:dyDescent="0.35">
      <c r="A127" s="33" t="s">
        <v>103</v>
      </c>
      <c r="B127" s="27"/>
      <c r="C127" s="27">
        <f t="shared" si="4"/>
        <v>0</v>
      </c>
      <c r="D127" s="8" t="e">
        <f>C127/B127</f>
        <v>#DIV/0!</v>
      </c>
      <c r="E127" s="86"/>
      <c r="F127" s="54"/>
      <c r="G127" s="41"/>
      <c r="H127" s="54"/>
      <c r="I127" s="41"/>
      <c r="J127" s="41"/>
      <c r="K127" s="41"/>
      <c r="L127" s="41"/>
      <c r="M127" s="41"/>
      <c r="N127" s="41"/>
      <c r="O127" s="54"/>
      <c r="P127" s="41"/>
      <c r="Q127" s="41"/>
      <c r="R127" s="41"/>
      <c r="S127" s="54"/>
      <c r="T127" s="41"/>
      <c r="U127" s="54"/>
      <c r="V127" s="41"/>
      <c r="W127" s="41"/>
      <c r="X127" s="54"/>
      <c r="Y127" s="118"/>
      <c r="Z127" s="247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79"/>
    </row>
    <row r="128" spans="1:51" s="157" customFormat="1" ht="24" hidden="1" customHeight="1" x14ac:dyDescent="0.35">
      <c r="A128" s="10" t="s">
        <v>92</v>
      </c>
      <c r="B128" s="25"/>
      <c r="C128" s="25">
        <f t="shared" si="4"/>
        <v>0</v>
      </c>
      <c r="D128" s="8" t="e">
        <f>C128/B128</f>
        <v>#DIV/0!</v>
      </c>
      <c r="E128" s="86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55"/>
      <c r="U128" s="55"/>
      <c r="V128" s="23"/>
      <c r="W128" s="23"/>
      <c r="X128" s="55"/>
      <c r="Y128" s="110"/>
      <c r="Z128" s="242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79"/>
    </row>
    <row r="129" spans="1:51" s="157" customFormat="1" ht="27.6" hidden="1" customHeight="1" x14ac:dyDescent="0.35">
      <c r="A129" s="10" t="s">
        <v>93</v>
      </c>
      <c r="B129" s="25"/>
      <c r="C129" s="25">
        <f t="shared" si="4"/>
        <v>0</v>
      </c>
      <c r="D129" s="8"/>
      <c r="E129" s="86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55"/>
      <c r="Y129" s="110"/>
      <c r="Z129" s="242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79"/>
    </row>
    <row r="130" spans="1:51" s="157" customFormat="1" ht="24" hidden="1" customHeight="1" x14ac:dyDescent="0.35">
      <c r="A130" s="10" t="s">
        <v>94</v>
      </c>
      <c r="B130" s="25"/>
      <c r="C130" s="25">
        <f t="shared" si="4"/>
        <v>0</v>
      </c>
      <c r="D130" s="8"/>
      <c r="E130" s="86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55"/>
      <c r="V130" s="23"/>
      <c r="W130" s="23"/>
      <c r="X130" s="23"/>
      <c r="Y130" s="110"/>
      <c r="Z130" s="242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79"/>
    </row>
    <row r="131" spans="1:51" s="157" customFormat="1" ht="24" hidden="1" customHeight="1" x14ac:dyDescent="0.35">
      <c r="A131" s="10" t="s">
        <v>95</v>
      </c>
      <c r="B131" s="43"/>
      <c r="C131" s="27">
        <f t="shared" si="4"/>
        <v>0</v>
      </c>
      <c r="D131" s="8"/>
      <c r="E131" s="86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55"/>
      <c r="V131" s="23"/>
      <c r="W131" s="23"/>
      <c r="X131" s="23"/>
      <c r="Y131" s="110"/>
      <c r="Z131" s="242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79"/>
    </row>
    <row r="132" spans="1:51" s="157" customFormat="1" ht="26.45" hidden="1" customHeight="1" x14ac:dyDescent="0.35">
      <c r="A132" s="10" t="s">
        <v>97</v>
      </c>
      <c r="B132" s="43"/>
      <c r="C132" s="27">
        <f t="shared" si="4"/>
        <v>0</v>
      </c>
      <c r="D132" s="8"/>
      <c r="E132" s="86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110"/>
      <c r="Z132" s="242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79"/>
    </row>
    <row r="133" spans="1:51" s="157" customFormat="1" ht="25.15" hidden="1" customHeight="1" x14ac:dyDescent="0.35">
      <c r="A133" s="10" t="s">
        <v>99</v>
      </c>
      <c r="B133" s="43"/>
      <c r="C133" s="25">
        <f t="shared" si="4"/>
        <v>0</v>
      </c>
      <c r="D133" s="8" t="e">
        <f>C133/B133</f>
        <v>#DIV/0!</v>
      </c>
      <c r="E133" s="86"/>
      <c r="F133" s="23"/>
      <c r="G133" s="23"/>
      <c r="H133" s="55"/>
      <c r="I133" s="5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110"/>
      <c r="Z133" s="242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79"/>
    </row>
    <row r="134" spans="1:51" s="157" customFormat="1" ht="27.6" hidden="1" customHeight="1" x14ac:dyDescent="0.35">
      <c r="A134" s="10" t="s">
        <v>104</v>
      </c>
      <c r="B134" s="43"/>
      <c r="C134" s="27">
        <f t="shared" si="4"/>
        <v>0</v>
      </c>
      <c r="D134" s="8"/>
      <c r="E134" s="86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110"/>
      <c r="Z134" s="242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79"/>
    </row>
    <row r="135" spans="1:51" s="157" customFormat="1" ht="27" hidden="1" customHeight="1" x14ac:dyDescent="0.35">
      <c r="A135" s="33" t="s">
        <v>105</v>
      </c>
      <c r="B135" s="58"/>
      <c r="C135" s="58" t="e">
        <f>C127/C119*10</f>
        <v>#DIV/0!</v>
      </c>
      <c r="D135" s="58" t="e">
        <f t="shared" ref="D135:E135" si="5">D127/D119*10</f>
        <v>#DIV/0!</v>
      </c>
      <c r="E135" s="58" t="e">
        <f t="shared" si="5"/>
        <v>#DIV/0!</v>
      </c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127"/>
      <c r="Z135" s="258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79"/>
    </row>
    <row r="136" spans="1:51" s="157" customFormat="1" ht="20.45" hidden="1" customHeight="1" x14ac:dyDescent="0.35">
      <c r="A136" s="10" t="s">
        <v>92</v>
      </c>
      <c r="B136" s="59"/>
      <c r="C136" s="59" t="e">
        <f t="shared" ref="C136:E136" si="6">C128/C120*10</f>
        <v>#DIV/0!</v>
      </c>
      <c r="D136" s="59" t="e">
        <f t="shared" si="6"/>
        <v>#DIV/0!</v>
      </c>
      <c r="E136" s="59" t="e">
        <f t="shared" si="6"/>
        <v>#DIV/0!</v>
      </c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127"/>
      <c r="Z136" s="258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79"/>
    </row>
    <row r="137" spans="1:51" s="157" customFormat="1" ht="24" hidden="1" customHeight="1" x14ac:dyDescent="0.35">
      <c r="A137" s="10" t="s">
        <v>93</v>
      </c>
      <c r="B137" s="59"/>
      <c r="C137" s="59" t="e">
        <f t="shared" ref="C137:E137" si="7">C129/C121*10</f>
        <v>#DIV/0!</v>
      </c>
      <c r="D137" s="59" t="e">
        <f t="shared" si="7"/>
        <v>#DIV/0!</v>
      </c>
      <c r="E137" s="59" t="e">
        <f t="shared" si="7"/>
        <v>#DIV/0!</v>
      </c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127"/>
      <c r="Z137" s="258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79"/>
    </row>
    <row r="138" spans="1:51" s="157" customFormat="1" ht="24" hidden="1" customHeight="1" x14ac:dyDescent="0.35">
      <c r="A138" s="10" t="s">
        <v>94</v>
      </c>
      <c r="B138" s="59"/>
      <c r="C138" s="59" t="e">
        <f t="shared" ref="C138:E138" si="8">C130/C122*10</f>
        <v>#DIV/0!</v>
      </c>
      <c r="D138" s="59" t="e">
        <f t="shared" si="8"/>
        <v>#DIV/0!</v>
      </c>
      <c r="E138" s="59" t="e">
        <f t="shared" si="8"/>
        <v>#DIV/0!</v>
      </c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127"/>
      <c r="Z138" s="258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79"/>
    </row>
    <row r="139" spans="1:51" s="157" customFormat="1" ht="24" hidden="1" customHeight="1" x14ac:dyDescent="0.35">
      <c r="A139" s="10" t="s">
        <v>95</v>
      </c>
      <c r="B139" s="43"/>
      <c r="C139" s="59" t="e">
        <f>C131/C123*10</f>
        <v>#DIV/0!</v>
      </c>
      <c r="D139" s="8"/>
      <c r="E139" s="86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127"/>
      <c r="Z139" s="258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79"/>
    </row>
    <row r="140" spans="1:51" s="157" customFormat="1" ht="24" hidden="1" customHeight="1" x14ac:dyDescent="0.35">
      <c r="A140" s="10" t="s">
        <v>97</v>
      </c>
      <c r="B140" s="58"/>
      <c r="C140" s="58" t="e">
        <f>C132/C124*10</f>
        <v>#DIV/0!</v>
      </c>
      <c r="D140" s="58" t="e">
        <f>D132/D124*10</f>
        <v>#DIV/0!</v>
      </c>
      <c r="E140" s="91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127"/>
      <c r="Z140" s="258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79"/>
    </row>
    <row r="141" spans="1:51" s="157" customFormat="1" ht="22.5" hidden="1" customHeight="1" x14ac:dyDescent="0.35">
      <c r="A141" s="10" t="s">
        <v>99</v>
      </c>
      <c r="B141" s="59"/>
      <c r="C141" s="59" t="e">
        <f>C133/C125*10</f>
        <v>#DIV/0!</v>
      </c>
      <c r="D141" s="58" t="e">
        <f>D133/D125*10</f>
        <v>#DIV/0!</v>
      </c>
      <c r="E141" s="91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127"/>
      <c r="Z141" s="258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79"/>
    </row>
    <row r="142" spans="1:51" s="157" customFormat="1" ht="19.899999999999999" hidden="1" customHeight="1" x14ac:dyDescent="0.35">
      <c r="A142" s="10" t="s">
        <v>100</v>
      </c>
      <c r="B142" s="43"/>
      <c r="C142" s="59" t="e">
        <f>C134/C126*10</f>
        <v>#DIV/0!</v>
      </c>
      <c r="D142" s="58" t="e">
        <f>D134/D126*10</f>
        <v>#DIV/0!</v>
      </c>
      <c r="E142" s="91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127"/>
      <c r="Z142" s="258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79"/>
    </row>
    <row r="143" spans="1:51" s="157" customFormat="1" ht="24" hidden="1" customHeight="1" outlineLevel="1" x14ac:dyDescent="0.35">
      <c r="A143" s="60" t="s">
        <v>180</v>
      </c>
      <c r="B143" s="22"/>
      <c r="C143" s="58">
        <f>SUM(F143:Y143)</f>
        <v>0</v>
      </c>
      <c r="D143" s="8" t="e">
        <f>#N/A</f>
        <v>#N/A</v>
      </c>
      <c r="E143" s="86"/>
      <c r="F143" s="42"/>
      <c r="G143" s="41"/>
      <c r="H143" s="64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69"/>
      <c r="T143" s="41"/>
      <c r="U143" s="41"/>
      <c r="V143" s="41"/>
      <c r="W143" s="41"/>
      <c r="X143" s="41"/>
      <c r="Y143" s="118"/>
      <c r="Z143" s="247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79"/>
    </row>
    <row r="144" spans="1:51" s="157" customFormat="1" ht="23.45" hidden="1" customHeight="1" x14ac:dyDescent="0.35">
      <c r="A144" s="33" t="s">
        <v>181</v>
      </c>
      <c r="B144" s="22"/>
      <c r="C144" s="58">
        <f>SUM(F144:Y144)</f>
        <v>0</v>
      </c>
      <c r="D144" s="8" t="e">
        <f>#N/A</f>
        <v>#N/A</v>
      </c>
      <c r="E144" s="86"/>
      <c r="F144" s="42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69"/>
      <c r="T144" s="41"/>
      <c r="U144" s="41"/>
      <c r="V144" s="41"/>
      <c r="W144" s="41"/>
      <c r="X144" s="41"/>
      <c r="Y144" s="118"/>
      <c r="Z144" s="247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79"/>
    </row>
    <row r="145" spans="1:51" s="157" customFormat="1" ht="23.45" hidden="1" customHeight="1" x14ac:dyDescent="0.35">
      <c r="A145" s="33" t="s">
        <v>105</v>
      </c>
      <c r="B145" s="68"/>
      <c r="C145" s="68" t="e">
        <f>C144/C143*10</f>
        <v>#DIV/0!</v>
      </c>
      <c r="D145" s="8" t="e">
        <f>#N/A</f>
        <v>#N/A</v>
      </c>
      <c r="E145" s="86"/>
      <c r="F145" s="42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42"/>
      <c r="Y145" s="119"/>
      <c r="Z145" s="248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79"/>
    </row>
    <row r="146" spans="1:51" s="157" customFormat="1" ht="27" hidden="1" customHeight="1" x14ac:dyDescent="0.35">
      <c r="A146" s="60" t="s">
        <v>106</v>
      </c>
      <c r="B146" s="61"/>
      <c r="C146" s="61">
        <f>SUM(F146:Y146)</f>
        <v>0</v>
      </c>
      <c r="D146" s="55" t="e">
        <f>D119-D243</f>
        <v>#DIV/0!</v>
      </c>
      <c r="E146" s="9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124"/>
      <c r="Z146" s="255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79"/>
    </row>
    <row r="147" spans="1:51" s="157" customFormat="1" ht="27" hidden="1" customHeight="1" x14ac:dyDescent="0.35">
      <c r="A147" s="33" t="s">
        <v>107</v>
      </c>
      <c r="B147" s="27"/>
      <c r="C147" s="27">
        <f>SUM(F147:Y147)</f>
        <v>0</v>
      </c>
      <c r="D147" s="8" t="e">
        <f>C147/B147</f>
        <v>#DIV/0!</v>
      </c>
      <c r="E147" s="86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110"/>
      <c r="Z147" s="242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79"/>
    </row>
    <row r="148" spans="1:51" s="157" customFormat="1" ht="28.15" hidden="1" customHeight="1" x14ac:dyDescent="0.35">
      <c r="A148" s="33" t="s">
        <v>108</v>
      </c>
      <c r="B148" s="59"/>
      <c r="C148" s="59" t="e">
        <f>C146/C147</f>
        <v>#DIV/0!</v>
      </c>
      <c r="D148" s="58" t="e">
        <f t="shared" ref="D148:E148" si="9">D146/D147</f>
        <v>#DIV/0!</v>
      </c>
      <c r="E148" s="58" t="e">
        <f t="shared" si="9"/>
        <v>#DIV/0!</v>
      </c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127"/>
      <c r="Z148" s="258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79"/>
    </row>
    <row r="149" spans="1:51" s="157" customFormat="1" ht="29.45" hidden="1" customHeight="1" x14ac:dyDescent="0.35">
      <c r="A149" s="10" t="s">
        <v>109</v>
      </c>
      <c r="B149" s="27"/>
      <c r="C149" s="27">
        <f>SUM(F149:Y149)</f>
        <v>0</v>
      </c>
      <c r="D149" s="30"/>
      <c r="E149" s="86"/>
      <c r="F149" s="62"/>
      <c r="G149" s="62"/>
      <c r="H149" s="63"/>
      <c r="I149" s="62"/>
      <c r="J149" s="62"/>
      <c r="K149" s="62"/>
      <c r="L149" s="62"/>
      <c r="M149" s="62"/>
      <c r="N149" s="62"/>
      <c r="O149" s="64"/>
      <c r="P149" s="62"/>
      <c r="Q149" s="62"/>
      <c r="R149" s="62"/>
      <c r="S149" s="62"/>
      <c r="T149" s="62"/>
      <c r="U149" s="62"/>
      <c r="V149" s="62"/>
      <c r="W149" s="62"/>
      <c r="X149" s="62"/>
      <c r="Y149" s="128"/>
      <c r="Z149" s="259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56"/>
      <c r="AY149" s="179"/>
    </row>
    <row r="150" spans="1:51" s="157" customFormat="1" ht="25.9" hidden="1" customHeight="1" x14ac:dyDescent="0.35">
      <c r="A150" s="11" t="s">
        <v>110</v>
      </c>
      <c r="B150" s="22"/>
      <c r="C150" s="27">
        <f>SUM(F150:Y150)</f>
        <v>0</v>
      </c>
      <c r="D150" s="8"/>
      <c r="E150" s="86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124"/>
      <c r="Z150" s="255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79"/>
    </row>
    <row r="151" spans="1:51" s="157" customFormat="1" ht="24" hidden="1" customHeight="1" outlineLevel="1" x14ac:dyDescent="0.35">
      <c r="A151" s="11" t="s">
        <v>111</v>
      </c>
      <c r="B151" s="27"/>
      <c r="C151" s="27">
        <f>SUM(F151:Y151)</f>
        <v>0</v>
      </c>
      <c r="D151" s="8" t="e">
        <f>C151/B151</f>
        <v>#DIV/0!</v>
      </c>
      <c r="E151" s="86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124"/>
      <c r="Z151" s="255"/>
      <c r="AA151" s="169"/>
      <c r="AB151" s="156"/>
      <c r="AC151" s="156"/>
      <c r="AD151" s="156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156"/>
      <c r="AX151" s="156"/>
      <c r="AY151" s="179"/>
    </row>
    <row r="152" spans="1:51" s="157" customFormat="1" ht="25.15" hidden="1" customHeight="1" outlineLevel="1" x14ac:dyDescent="0.35">
      <c r="A152" s="60" t="s">
        <v>112</v>
      </c>
      <c r="B152" s="22"/>
      <c r="C152" s="27">
        <f>SUM(F152:Y152)</f>
        <v>0</v>
      </c>
      <c r="D152" s="8" t="e">
        <f>C152/B152</f>
        <v>#DIV/0!</v>
      </c>
      <c r="E152" s="86"/>
      <c r="F152" s="54"/>
      <c r="G152" s="41"/>
      <c r="H152" s="41"/>
      <c r="I152" s="41"/>
      <c r="J152" s="41"/>
      <c r="K152" s="41"/>
      <c r="L152" s="41"/>
      <c r="M152" s="54"/>
      <c r="N152" s="25"/>
      <c r="O152" s="41"/>
      <c r="P152" s="54"/>
      <c r="Q152" s="41"/>
      <c r="R152" s="54"/>
      <c r="S152" s="41"/>
      <c r="T152" s="54"/>
      <c r="U152" s="54"/>
      <c r="V152" s="54"/>
      <c r="W152" s="41"/>
      <c r="X152" s="41"/>
      <c r="Y152" s="118"/>
      <c r="Z152" s="247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6"/>
      <c r="AK152" s="156"/>
      <c r="AL152" s="156"/>
      <c r="AM152" s="156"/>
      <c r="AN152" s="156"/>
      <c r="AO152" s="156"/>
      <c r="AP152" s="156"/>
      <c r="AQ152" s="156"/>
      <c r="AR152" s="156"/>
      <c r="AS152" s="156"/>
      <c r="AT152" s="156"/>
      <c r="AU152" s="156"/>
      <c r="AV152" s="156"/>
      <c r="AW152" s="156"/>
      <c r="AX152" s="156"/>
      <c r="AY152" s="179"/>
    </row>
    <row r="153" spans="1:51" s="157" customFormat="1" ht="26.45" hidden="1" customHeight="1" x14ac:dyDescent="0.35">
      <c r="A153" s="11" t="s">
        <v>37</v>
      </c>
      <c r="B153" s="34"/>
      <c r="C153" s="34" t="e">
        <f>C152/C151</f>
        <v>#DIV/0!</v>
      </c>
      <c r="D153" s="39" t="e">
        <f>D152/D151</f>
        <v>#DIV/0!</v>
      </c>
      <c r="E153" s="88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115"/>
      <c r="Z153" s="244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79"/>
    </row>
    <row r="154" spans="1:51" s="157" customFormat="1" ht="26.45" hidden="1" customHeight="1" x14ac:dyDescent="0.35">
      <c r="A154" s="11" t="s">
        <v>113</v>
      </c>
      <c r="B154" s="65"/>
      <c r="C154" s="27">
        <f>SUM(F154:Y154)</f>
        <v>0</v>
      </c>
      <c r="D154" s="66" t="e">
        <f>D151-D152</f>
        <v>#DIV/0!</v>
      </c>
      <c r="E154" s="9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129"/>
      <c r="Z154" s="260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79"/>
    </row>
    <row r="155" spans="1:51" s="157" customFormat="1" ht="27" hidden="1" customHeight="1" x14ac:dyDescent="0.35">
      <c r="A155" s="33" t="s">
        <v>114</v>
      </c>
      <c r="B155" s="22"/>
      <c r="C155" s="27">
        <f>SUM(F155:Y155)</f>
        <v>0</v>
      </c>
      <c r="D155" s="8" t="e">
        <f>C155/B155</f>
        <v>#DIV/0!</v>
      </c>
      <c r="E155" s="86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62"/>
      <c r="T155" s="54"/>
      <c r="U155" s="54"/>
      <c r="V155" s="54"/>
      <c r="W155" s="54"/>
      <c r="X155" s="54"/>
      <c r="Y155" s="123"/>
      <c r="Z155" s="254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79"/>
    </row>
    <row r="156" spans="1:51" s="157" customFormat="1" ht="24.6" hidden="1" customHeight="1" x14ac:dyDescent="0.35">
      <c r="A156" s="33" t="s">
        <v>105</v>
      </c>
      <c r="B156" s="68"/>
      <c r="C156" s="68" t="e">
        <f>C155/C152*10</f>
        <v>#DIV/0!</v>
      </c>
      <c r="D156" s="58" t="e">
        <f>#N/A</f>
        <v>#N/A</v>
      </c>
      <c r="E156" s="91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130"/>
      <c r="Z156" s="261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79"/>
    </row>
    <row r="157" spans="1:51" s="157" customFormat="1" ht="22.9" hidden="1" customHeight="1" outlineLevel="1" x14ac:dyDescent="0.35">
      <c r="A157" s="10" t="s">
        <v>115</v>
      </c>
      <c r="B157" s="7"/>
      <c r="C157" s="27" t="e">
        <f>F157+G157+H157+I157+J157+K157+L157+M157+N157+O157+P157+Q157+R157+#REF!+S157+T157+U157+V157+W157+X157+Y157</f>
        <v>#REF!</v>
      </c>
      <c r="D157" s="8" t="e">
        <f>C157/B157</f>
        <v>#REF!</v>
      </c>
      <c r="E157" s="86"/>
      <c r="F157" s="55"/>
      <c r="G157" s="55"/>
      <c r="H157" s="55"/>
      <c r="I157" s="55"/>
      <c r="J157" s="55"/>
      <c r="K157" s="55"/>
      <c r="L157" s="55"/>
      <c r="M157" s="62"/>
      <c r="N157" s="62"/>
      <c r="O157" s="62"/>
      <c r="P157" s="55"/>
      <c r="Q157" s="55"/>
      <c r="R157" s="55"/>
      <c r="S157" s="55"/>
      <c r="T157" s="55"/>
      <c r="U157" s="55"/>
      <c r="V157" s="55"/>
      <c r="W157" s="55"/>
      <c r="X157" s="54"/>
      <c r="Y157" s="124"/>
      <c r="Z157" s="255"/>
      <c r="AA157" s="156"/>
      <c r="AB157" s="156"/>
      <c r="AC157" s="156"/>
      <c r="AD157" s="156"/>
      <c r="AE157" s="156"/>
      <c r="AF157" s="156"/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156"/>
      <c r="AX157" s="156"/>
      <c r="AY157" s="179"/>
    </row>
    <row r="158" spans="1:51" s="157" customFormat="1" ht="22.15" hidden="1" customHeight="1" x14ac:dyDescent="0.35">
      <c r="A158" s="10" t="s">
        <v>116</v>
      </c>
      <c r="B158" s="62"/>
      <c r="C158" s="27">
        <f>SUM(F158:Y158)</f>
        <v>0</v>
      </c>
      <c r="D158" s="30"/>
      <c r="E158" s="86"/>
      <c r="F158" s="64"/>
      <c r="G158" s="64"/>
      <c r="H158" s="67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130"/>
      <c r="Z158" s="261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156"/>
      <c r="AX158" s="156"/>
      <c r="AY158" s="179"/>
    </row>
    <row r="159" spans="1:51" s="157" customFormat="1" ht="25.15" hidden="1" customHeight="1" outlineLevel="1" x14ac:dyDescent="0.35">
      <c r="A159" s="10" t="s">
        <v>117</v>
      </c>
      <c r="B159" s="61"/>
      <c r="C159" s="27">
        <v>1233</v>
      </c>
      <c r="D159" s="8" t="e">
        <f>C159/B159</f>
        <v>#DIV/0!</v>
      </c>
      <c r="E159" s="86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124"/>
      <c r="Z159" s="255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79"/>
    </row>
    <row r="160" spans="1:51" s="157" customFormat="1" ht="22.9" hidden="1" customHeight="1" outlineLevel="1" x14ac:dyDescent="0.35">
      <c r="A160" s="60" t="s">
        <v>118</v>
      </c>
      <c r="B160" s="22"/>
      <c r="C160" s="27">
        <f>SUM(F160:Y160)</f>
        <v>0</v>
      </c>
      <c r="D160" s="8" t="e">
        <f>C160/B160</f>
        <v>#DIV/0!</v>
      </c>
      <c r="E160" s="86"/>
      <c r="F160" s="54"/>
      <c r="G160" s="41"/>
      <c r="H160" s="54"/>
      <c r="I160" s="41"/>
      <c r="J160" s="41"/>
      <c r="K160" s="41"/>
      <c r="L160" s="54"/>
      <c r="M160" s="41"/>
      <c r="N160" s="41"/>
      <c r="O160" s="54"/>
      <c r="P160" s="41"/>
      <c r="Q160" s="41"/>
      <c r="R160" s="41"/>
      <c r="S160" s="41"/>
      <c r="T160" s="41"/>
      <c r="U160" s="62"/>
      <c r="V160" s="41"/>
      <c r="W160" s="41"/>
      <c r="X160" s="41"/>
      <c r="Y160" s="118"/>
      <c r="Z160" s="247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79"/>
    </row>
    <row r="161" spans="1:51" s="157" customFormat="1" ht="23.25" hidden="1" customHeight="1" x14ac:dyDescent="0.35">
      <c r="A161" s="11" t="s">
        <v>37</v>
      </c>
      <c r="B161" s="34"/>
      <c r="C161" s="34">
        <f>C160/C159</f>
        <v>0</v>
      </c>
      <c r="D161" s="34" t="e">
        <f>#N/A</f>
        <v>#N/A</v>
      </c>
      <c r="E161" s="8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112"/>
      <c r="Z161" s="239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79"/>
    </row>
    <row r="162" spans="1:51" s="157" customFormat="1" ht="27" hidden="1" customHeight="1" x14ac:dyDescent="0.35">
      <c r="A162" s="33" t="s">
        <v>119</v>
      </c>
      <c r="B162" s="22"/>
      <c r="C162" s="27">
        <f>SUM(F162:Y162)</f>
        <v>0</v>
      </c>
      <c r="D162" s="8" t="e">
        <f>C162/B162</f>
        <v>#DIV/0!</v>
      </c>
      <c r="E162" s="86"/>
      <c r="F162" s="41"/>
      <c r="G162" s="41"/>
      <c r="H162" s="41"/>
      <c r="I162" s="41"/>
      <c r="J162" s="41"/>
      <c r="K162" s="41"/>
      <c r="L162" s="41"/>
      <c r="M162" s="41"/>
      <c r="N162" s="41"/>
      <c r="O162" s="54"/>
      <c r="P162" s="54"/>
      <c r="Q162" s="41"/>
      <c r="R162" s="41"/>
      <c r="S162" s="54"/>
      <c r="T162" s="54"/>
      <c r="U162" s="54"/>
      <c r="V162" s="41"/>
      <c r="W162" s="41"/>
      <c r="X162" s="41"/>
      <c r="Y162" s="118"/>
      <c r="Z162" s="247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79"/>
    </row>
    <row r="163" spans="1:51" s="157" customFormat="1" ht="28.15" hidden="1" customHeight="1" x14ac:dyDescent="0.35">
      <c r="A163" s="33" t="s">
        <v>105</v>
      </c>
      <c r="B163" s="68"/>
      <c r="C163" s="68" t="e">
        <f>C162/C160*10</f>
        <v>#DIV/0!</v>
      </c>
      <c r="D163" s="68" t="e">
        <f t="shared" ref="D163:E163" si="10">D162/D160*10</f>
        <v>#DIV/0!</v>
      </c>
      <c r="E163" s="68" t="e">
        <f t="shared" si="10"/>
        <v>#DIV/0!</v>
      </c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130"/>
      <c r="Z163" s="261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79"/>
    </row>
    <row r="164" spans="1:51" s="157" customFormat="1" ht="24" hidden="1" customHeight="1" outlineLevel="1" x14ac:dyDescent="0.35">
      <c r="A164" s="60" t="s">
        <v>120</v>
      </c>
      <c r="B164" s="17"/>
      <c r="C164" s="58">
        <f>SUM(F164:Y164)</f>
        <v>0</v>
      </c>
      <c r="D164" s="8" t="e">
        <f>#N/A</f>
        <v>#N/A</v>
      </c>
      <c r="E164" s="86"/>
      <c r="F164" s="42"/>
      <c r="G164" s="41"/>
      <c r="H164" s="64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69"/>
      <c r="T164" s="41"/>
      <c r="U164" s="41"/>
      <c r="V164" s="41"/>
      <c r="W164" s="41"/>
      <c r="X164" s="41"/>
      <c r="Y164" s="118"/>
      <c r="Z164" s="247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79"/>
    </row>
    <row r="165" spans="1:51" s="157" customFormat="1" ht="23.45" hidden="1" customHeight="1" collapsed="1" x14ac:dyDescent="0.35">
      <c r="A165" s="33" t="s">
        <v>121</v>
      </c>
      <c r="B165" s="17"/>
      <c r="C165" s="58">
        <f>SUM(F165:Y165)</f>
        <v>0</v>
      </c>
      <c r="D165" s="8" t="e">
        <f>#N/A</f>
        <v>#N/A</v>
      </c>
      <c r="E165" s="86"/>
      <c r="F165" s="42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69"/>
      <c r="T165" s="41"/>
      <c r="U165" s="41"/>
      <c r="V165" s="41"/>
      <c r="W165" s="41"/>
      <c r="X165" s="41"/>
      <c r="Y165" s="118"/>
      <c r="Z165" s="247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79"/>
    </row>
    <row r="166" spans="1:51" s="157" customFormat="1" ht="23.45" hidden="1" customHeight="1" x14ac:dyDescent="0.35">
      <c r="A166" s="33" t="s">
        <v>105</v>
      </c>
      <c r="B166" s="68"/>
      <c r="C166" s="68" t="e">
        <f>C165/C164*10</f>
        <v>#DIV/0!</v>
      </c>
      <c r="D166" s="8" t="e">
        <f>#N/A</f>
        <v>#N/A</v>
      </c>
      <c r="E166" s="86"/>
      <c r="F166" s="42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42"/>
      <c r="W166" s="64"/>
      <c r="X166" s="42"/>
      <c r="Y166" s="119"/>
      <c r="Z166" s="248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79"/>
    </row>
    <row r="167" spans="1:51" s="157" customFormat="1" ht="23.45" hidden="1" customHeight="1" x14ac:dyDescent="0.35">
      <c r="A167" s="60" t="s">
        <v>178</v>
      </c>
      <c r="B167" s="68"/>
      <c r="C167" s="58">
        <f>SUM(F167:Y167)</f>
        <v>0</v>
      </c>
      <c r="D167" s="8"/>
      <c r="E167" s="86"/>
      <c r="F167" s="42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42"/>
      <c r="W167" s="64"/>
      <c r="X167" s="42"/>
      <c r="Y167" s="119"/>
      <c r="Z167" s="248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79"/>
    </row>
    <row r="168" spans="1:51" s="157" customFormat="1" ht="23.45" hidden="1" customHeight="1" x14ac:dyDescent="0.35">
      <c r="A168" s="33" t="s">
        <v>179</v>
      </c>
      <c r="B168" s="68"/>
      <c r="C168" s="58">
        <f>SUM(F168:Y168)</f>
        <v>0</v>
      </c>
      <c r="D168" s="8"/>
      <c r="E168" s="86"/>
      <c r="F168" s="42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42"/>
      <c r="W168" s="64"/>
      <c r="X168" s="42"/>
      <c r="Y168" s="119"/>
      <c r="Z168" s="248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79"/>
    </row>
    <row r="169" spans="1:51" s="157" customFormat="1" ht="23.45" hidden="1" customHeight="1" x14ac:dyDescent="0.35">
      <c r="A169" s="33" t="s">
        <v>105</v>
      </c>
      <c r="B169" s="68"/>
      <c r="C169" s="68" t="e">
        <f>C168/C167*10</f>
        <v>#DIV/0!</v>
      </c>
      <c r="D169" s="8"/>
      <c r="E169" s="86"/>
      <c r="F169" s="42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42"/>
      <c r="W169" s="64"/>
      <c r="X169" s="42"/>
      <c r="Y169" s="119"/>
      <c r="Z169" s="248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6"/>
      <c r="AY169" s="179"/>
    </row>
    <row r="170" spans="1:51" s="157" customFormat="1" ht="21" hidden="1" customHeight="1" x14ac:dyDescent="0.35">
      <c r="A170" s="60" t="s">
        <v>122</v>
      </c>
      <c r="B170" s="27"/>
      <c r="C170" s="27">
        <f>SUM(F170:Y170)</f>
        <v>0</v>
      </c>
      <c r="D170" s="8" t="e">
        <f>#N/A</f>
        <v>#N/A</v>
      </c>
      <c r="E170" s="86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118"/>
      <c r="Z170" s="247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79"/>
    </row>
    <row r="171" spans="1:51" s="157" customFormat="1" ht="21" hidden="1" customHeight="1" x14ac:dyDescent="0.35">
      <c r="A171" s="33" t="s">
        <v>123</v>
      </c>
      <c r="B171" s="27"/>
      <c r="C171" s="27">
        <f>SUM(F171:Y171)</f>
        <v>0</v>
      </c>
      <c r="D171" s="8" t="e">
        <f>#N/A</f>
        <v>#N/A</v>
      </c>
      <c r="E171" s="86"/>
      <c r="F171" s="41"/>
      <c r="G171" s="39"/>
      <c r="H171" s="64"/>
      <c r="I171" s="39"/>
      <c r="J171" s="39"/>
      <c r="K171" s="39"/>
      <c r="L171" s="42"/>
      <c r="M171" s="42"/>
      <c r="N171" s="42"/>
      <c r="O171" s="39"/>
      <c r="P171" s="39"/>
      <c r="Q171" s="39"/>
      <c r="R171" s="42"/>
      <c r="S171" s="42"/>
      <c r="T171" s="39"/>
      <c r="U171" s="39"/>
      <c r="V171" s="42"/>
      <c r="W171" s="39"/>
      <c r="X171" s="42"/>
      <c r="Y171" s="115"/>
      <c r="Z171" s="244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79"/>
    </row>
    <row r="172" spans="1:51" s="157" customFormat="1" ht="21" hidden="1" customHeight="1" x14ac:dyDescent="0.35">
      <c r="A172" s="33" t="s">
        <v>105</v>
      </c>
      <c r="B172" s="58"/>
      <c r="C172" s="58" t="e">
        <f>C171/C170*10</f>
        <v>#DIV/0!</v>
      </c>
      <c r="D172" s="8" t="e">
        <f>#N/A</f>
        <v>#N/A</v>
      </c>
      <c r="E172" s="86"/>
      <c r="F172" s="59"/>
      <c r="G172" s="59"/>
      <c r="H172" s="59"/>
      <c r="I172" s="25"/>
      <c r="J172" s="25"/>
      <c r="K172" s="25"/>
      <c r="L172" s="59"/>
      <c r="M172" s="59"/>
      <c r="N172" s="59"/>
      <c r="O172" s="25"/>
      <c r="P172" s="25"/>
      <c r="Q172" s="25"/>
      <c r="R172" s="59"/>
      <c r="S172" s="59"/>
      <c r="T172" s="25"/>
      <c r="U172" s="25"/>
      <c r="V172" s="59"/>
      <c r="W172" s="59"/>
      <c r="X172" s="59"/>
      <c r="Y172" s="111"/>
      <c r="Z172" s="235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79"/>
    </row>
    <row r="173" spans="1:51" s="157" customFormat="1" ht="21" hidden="1" customHeight="1" outlineLevel="1" x14ac:dyDescent="0.35">
      <c r="A173" s="60" t="s">
        <v>124</v>
      </c>
      <c r="B173" s="27"/>
      <c r="C173" s="27">
        <f>SUM(F173:Y173)</f>
        <v>0</v>
      </c>
      <c r="D173" s="8" t="e">
        <f>#N/A</f>
        <v>#N/A</v>
      </c>
      <c r="E173" s="86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118"/>
      <c r="Z173" s="247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79"/>
    </row>
    <row r="174" spans="1:51" s="157" customFormat="1" ht="21" hidden="1" customHeight="1" outlineLevel="1" x14ac:dyDescent="0.35">
      <c r="A174" s="33" t="s">
        <v>125</v>
      </c>
      <c r="B174" s="27"/>
      <c r="C174" s="27">
        <f>SUM(F174:Y174)</f>
        <v>0</v>
      </c>
      <c r="D174" s="8" t="e">
        <f>#N/A</f>
        <v>#N/A</v>
      </c>
      <c r="E174" s="86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118"/>
      <c r="Z174" s="247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179"/>
    </row>
    <row r="175" spans="1:51" s="157" customFormat="1" ht="23.45" hidden="1" customHeight="1" x14ac:dyDescent="0.35">
      <c r="A175" s="33" t="s">
        <v>105</v>
      </c>
      <c r="B175" s="68"/>
      <c r="C175" s="68" t="e">
        <f>C174/C173*10</f>
        <v>#DIV/0!</v>
      </c>
      <c r="D175" s="68" t="e">
        <f>D174/D173*10</f>
        <v>#N/A</v>
      </c>
      <c r="E175" s="88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130"/>
      <c r="Z175" s="261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79"/>
    </row>
    <row r="176" spans="1:51" s="157" customFormat="1" ht="23.45" hidden="1" customHeight="1" outlineLevel="1" x14ac:dyDescent="0.35">
      <c r="A176" s="60" t="s">
        <v>126</v>
      </c>
      <c r="B176" s="27"/>
      <c r="C176" s="27">
        <f>SUM(F176:Y176)</f>
        <v>0</v>
      </c>
      <c r="D176" s="8" t="e">
        <f>#N/A</f>
        <v>#N/A</v>
      </c>
      <c r="E176" s="86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118"/>
      <c r="Z176" s="247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79"/>
    </row>
    <row r="177" spans="1:51" s="157" customFormat="1" ht="23.45" hidden="1" customHeight="1" outlineLevel="1" x14ac:dyDescent="0.35">
      <c r="A177" s="33" t="s">
        <v>127</v>
      </c>
      <c r="B177" s="27"/>
      <c r="C177" s="27">
        <f>SUM(F177:Y177)</f>
        <v>0</v>
      </c>
      <c r="D177" s="8" t="e">
        <f>#N/A</f>
        <v>#N/A</v>
      </c>
      <c r="E177" s="86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118"/>
      <c r="Z177" s="247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79"/>
    </row>
    <row r="178" spans="1:51" s="157" customFormat="1" ht="23.45" hidden="1" customHeight="1" x14ac:dyDescent="0.35">
      <c r="A178" s="33" t="s">
        <v>105</v>
      </c>
      <c r="B178" s="68"/>
      <c r="C178" s="68" t="e">
        <f t="shared" ref="C178:E178" si="11">C177/C176*10</f>
        <v>#DIV/0!</v>
      </c>
      <c r="D178" s="68" t="e">
        <f t="shared" si="11"/>
        <v>#N/A</v>
      </c>
      <c r="E178" s="68" t="e">
        <f t="shared" si="11"/>
        <v>#DIV/0!</v>
      </c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130"/>
      <c r="Z178" s="261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79"/>
    </row>
    <row r="179" spans="1:51" s="157" customFormat="1" ht="23.45" hidden="1" customHeight="1" x14ac:dyDescent="0.35">
      <c r="A179" s="60" t="s">
        <v>128</v>
      </c>
      <c r="B179" s="22"/>
      <c r="C179" s="27">
        <f>SUM(F179:Y179)</f>
        <v>0</v>
      </c>
      <c r="D179" s="8" t="e">
        <f>C179/B179</f>
        <v>#DIV/0!</v>
      </c>
      <c r="E179" s="86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62"/>
      <c r="R179" s="41"/>
      <c r="S179" s="41"/>
      <c r="T179" s="41"/>
      <c r="U179" s="41"/>
      <c r="V179" s="41"/>
      <c r="W179" s="41"/>
      <c r="X179" s="41"/>
      <c r="Y179" s="118"/>
      <c r="Z179" s="247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79"/>
    </row>
    <row r="180" spans="1:51" s="157" customFormat="1" ht="27" hidden="1" customHeight="1" x14ac:dyDescent="0.35">
      <c r="A180" s="60" t="s">
        <v>129</v>
      </c>
      <c r="B180" s="22"/>
      <c r="C180" s="27"/>
      <c r="D180" s="8"/>
      <c r="E180" s="86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118"/>
      <c r="Z180" s="247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79"/>
    </row>
    <row r="181" spans="1:51" s="157" customFormat="1" ht="25.9" hidden="1" customHeight="1" x14ac:dyDescent="0.35">
      <c r="A181" s="60" t="s">
        <v>130</v>
      </c>
      <c r="B181" s="22"/>
      <c r="C181" s="27"/>
      <c r="D181" s="8"/>
      <c r="E181" s="86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118"/>
      <c r="Z181" s="247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79"/>
    </row>
    <row r="182" spans="1:51" s="168" customFormat="1" ht="24" hidden="1" customHeight="1" x14ac:dyDescent="0.35">
      <c r="A182" s="33" t="s">
        <v>131</v>
      </c>
      <c r="B182" s="22"/>
      <c r="C182" s="27">
        <f>SUM(F182:Y182)</f>
        <v>0</v>
      </c>
      <c r="D182" s="8" t="e">
        <f>C182/B182</f>
        <v>#DIV/0!</v>
      </c>
      <c r="E182" s="86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118"/>
      <c r="Z182" s="24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87"/>
    </row>
    <row r="183" spans="1:51" s="168" customFormat="1" ht="24.6" hidden="1" customHeight="1" x14ac:dyDescent="0.35">
      <c r="A183" s="11" t="s">
        <v>132</v>
      </c>
      <c r="B183" s="8"/>
      <c r="C183" s="8">
        <f>C182/C185</f>
        <v>0</v>
      </c>
      <c r="D183" s="8" t="e">
        <f t="shared" ref="D183:E183" si="12">D182/D185</f>
        <v>#DIV/0!</v>
      </c>
      <c r="E183" s="8" t="e">
        <f t="shared" si="12"/>
        <v>#DIV/0!</v>
      </c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113"/>
      <c r="Z183" s="240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87"/>
    </row>
    <row r="184" spans="1:51" s="157" customFormat="1" ht="29.45" hidden="1" customHeight="1" x14ac:dyDescent="0.35">
      <c r="A184" s="33" t="s">
        <v>133</v>
      </c>
      <c r="B184" s="22"/>
      <c r="C184" s="27">
        <f>SUM(F184:Y184)</f>
        <v>0</v>
      </c>
      <c r="D184" s="8" t="e">
        <f>C184/B184</f>
        <v>#DIV/0!</v>
      </c>
      <c r="E184" s="86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110"/>
      <c r="Z184" s="242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79"/>
    </row>
    <row r="185" spans="1:51" s="157" customFormat="1" ht="27" hidden="1" customHeight="1" outlineLevel="1" x14ac:dyDescent="0.35">
      <c r="A185" s="33" t="s">
        <v>134</v>
      </c>
      <c r="B185" s="22"/>
      <c r="C185" s="27">
        <f>SUM(F185:Y185)</f>
        <v>84047</v>
      </c>
      <c r="D185" s="8"/>
      <c r="E185" s="86"/>
      <c r="F185" s="23">
        <v>7447</v>
      </c>
      <c r="G185" s="23">
        <v>4086</v>
      </c>
      <c r="H185" s="23">
        <v>5495</v>
      </c>
      <c r="I185" s="23">
        <v>6742</v>
      </c>
      <c r="J185" s="23">
        <v>3371</v>
      </c>
      <c r="K185" s="23">
        <v>5932</v>
      </c>
      <c r="L185" s="23">
        <v>4299</v>
      </c>
      <c r="M185" s="23">
        <v>5051</v>
      </c>
      <c r="N185" s="23">
        <v>4521</v>
      </c>
      <c r="O185" s="23">
        <v>2229</v>
      </c>
      <c r="P185" s="23">
        <v>3099</v>
      </c>
      <c r="Q185" s="23">
        <v>7053</v>
      </c>
      <c r="R185" s="23">
        <v>7553</v>
      </c>
      <c r="S185" s="23">
        <v>7663</v>
      </c>
      <c r="T185" s="23">
        <v>4085</v>
      </c>
      <c r="U185" s="23">
        <v>3293</v>
      </c>
      <c r="V185" s="23">
        <v>2128</v>
      </c>
      <c r="W185" s="23"/>
      <c r="X185" s="23"/>
      <c r="Y185" s="110"/>
      <c r="Z185" s="242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79"/>
    </row>
    <row r="186" spans="1:51" s="157" customFormat="1" ht="25.15" hidden="1" customHeight="1" outlineLevel="1" x14ac:dyDescent="0.35">
      <c r="A186" s="33" t="s">
        <v>135</v>
      </c>
      <c r="B186" s="22"/>
      <c r="C186" s="27">
        <f>SUM(F186:Y186)</f>
        <v>0</v>
      </c>
      <c r="D186" s="8"/>
      <c r="E186" s="86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110"/>
      <c r="Z186" s="242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79"/>
    </row>
    <row r="187" spans="1:51" s="157" customFormat="1" ht="23.45" hidden="1" customHeight="1" x14ac:dyDescent="0.35">
      <c r="A187" s="11" t="s">
        <v>37</v>
      </c>
      <c r="B187" s="13"/>
      <c r="C187" s="13">
        <f t="shared" ref="C187:E187" si="13">C186/C185</f>
        <v>0</v>
      </c>
      <c r="D187" s="13" t="e">
        <f t="shared" si="13"/>
        <v>#DIV/0!</v>
      </c>
      <c r="E187" s="13" t="e">
        <f t="shared" si="13"/>
        <v>#DIV/0!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09"/>
      <c r="Z187" s="237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79"/>
    </row>
    <row r="188" spans="1:51" s="157" customFormat="1" ht="21.6" hidden="1" customHeight="1" x14ac:dyDescent="0.35">
      <c r="A188" s="10" t="s">
        <v>136</v>
      </c>
      <c r="B188" s="25"/>
      <c r="C188" s="25">
        <f>SUM(F188:Y188)</f>
        <v>0</v>
      </c>
      <c r="D188" s="13"/>
      <c r="E188" s="85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131"/>
      <c r="Z188" s="262"/>
      <c r="AA188" s="156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79"/>
    </row>
    <row r="189" spans="1:51" s="157" customFormat="1" ht="23.45" hidden="1" customHeight="1" x14ac:dyDescent="0.35">
      <c r="A189" s="10" t="s">
        <v>137</v>
      </c>
      <c r="B189" s="25"/>
      <c r="C189" s="25">
        <f>SUM(F189:Y189)</f>
        <v>0</v>
      </c>
      <c r="D189" s="13"/>
      <c r="E189" s="85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131"/>
      <c r="Z189" s="262"/>
      <c r="AA189" s="156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79"/>
    </row>
    <row r="190" spans="1:51" s="157" customFormat="1" ht="23.45" hidden="1" customHeight="1" x14ac:dyDescent="0.35">
      <c r="A190" s="33" t="s">
        <v>170</v>
      </c>
      <c r="B190" s="22"/>
      <c r="C190" s="27">
        <f>SUM(F190:Y190)</f>
        <v>0</v>
      </c>
      <c r="D190" s="13"/>
      <c r="E190" s="85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131"/>
      <c r="Z190" s="262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79"/>
    </row>
    <row r="191" spans="1:51" s="168" customFormat="1" ht="45" hidden="1" customHeight="1" outlineLevel="1" x14ac:dyDescent="0.35">
      <c r="A191" s="10" t="s">
        <v>169</v>
      </c>
      <c r="B191" s="22"/>
      <c r="C191" s="27">
        <f>SUM(F191:Y191)</f>
        <v>0</v>
      </c>
      <c r="D191" s="8" t="e">
        <f>C191/B191</f>
        <v>#DIV/0!</v>
      </c>
      <c r="E191" s="31">
        <v>1289</v>
      </c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114"/>
      <c r="Z191" s="241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87"/>
    </row>
    <row r="192" spans="1:51" s="171" customFormat="1" ht="25.9" hidden="1" customHeight="1" outlineLevel="1" x14ac:dyDescent="0.35">
      <c r="A192" s="33" t="s">
        <v>138</v>
      </c>
      <c r="B192" s="27"/>
      <c r="C192" s="27">
        <f>SUM(F192:Y192)</f>
        <v>0</v>
      </c>
      <c r="D192" s="8" t="e">
        <f>C192/B192</f>
        <v>#DIV/0!</v>
      </c>
      <c r="E192" s="86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118"/>
      <c r="Z192" s="247"/>
      <c r="AA192" s="170"/>
      <c r="AB192" s="170"/>
      <c r="AC192" s="170"/>
      <c r="AD192" s="170"/>
      <c r="AE192" s="170"/>
      <c r="AF192" s="170"/>
      <c r="AG192" s="170"/>
      <c r="AH192" s="170"/>
      <c r="AI192" s="170"/>
      <c r="AJ192" s="170"/>
      <c r="AK192" s="170"/>
      <c r="AL192" s="170"/>
      <c r="AM192" s="170"/>
      <c r="AN192" s="170"/>
      <c r="AO192" s="170"/>
      <c r="AP192" s="170"/>
      <c r="AQ192" s="170"/>
      <c r="AR192" s="170"/>
      <c r="AS192" s="170"/>
      <c r="AT192" s="170"/>
      <c r="AU192" s="170"/>
      <c r="AV192" s="170"/>
      <c r="AW192" s="170"/>
      <c r="AX192" s="170"/>
      <c r="AY192" s="188"/>
    </row>
    <row r="193" spans="1:51" s="168" customFormat="1" ht="30.6" hidden="1" customHeight="1" x14ac:dyDescent="0.35">
      <c r="A193" s="10" t="s">
        <v>139</v>
      </c>
      <c r="B193" s="56"/>
      <c r="C193" s="56" t="e">
        <f>C192/C191</f>
        <v>#DIV/0!</v>
      </c>
      <c r="D193" s="56" t="e">
        <f>D192/D191</f>
        <v>#DIV/0!</v>
      </c>
      <c r="E193" s="56">
        <f>E192/E191</f>
        <v>0</v>
      </c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32"/>
      <c r="Z193" s="263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87"/>
    </row>
    <row r="194" spans="1:51" s="168" customFormat="1" ht="28.9" hidden="1" customHeight="1" outlineLevel="1" x14ac:dyDescent="0.35">
      <c r="A194" s="10" t="s">
        <v>140</v>
      </c>
      <c r="B194" s="27"/>
      <c r="C194" s="27">
        <f>SUM(F194:Y194)</f>
        <v>0</v>
      </c>
      <c r="D194" s="8" t="e">
        <f>C194/B194</f>
        <v>#DIV/0!</v>
      </c>
      <c r="E194" s="86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123"/>
      <c r="Z194" s="254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87"/>
    </row>
    <row r="195" spans="1:51" s="171" customFormat="1" ht="29.25" hidden="1" customHeight="1" outlineLevel="1" x14ac:dyDescent="0.35">
      <c r="A195" s="33" t="s">
        <v>141</v>
      </c>
      <c r="B195" s="22"/>
      <c r="C195" s="27">
        <f>SUM(F195:Y195)</f>
        <v>0</v>
      </c>
      <c r="D195" s="8" t="e">
        <f>C195/B195</f>
        <v>#DIV/0!</v>
      </c>
      <c r="E195" s="86"/>
      <c r="F195" s="54"/>
      <c r="G195" s="41"/>
      <c r="H195" s="41"/>
      <c r="I195" s="41"/>
      <c r="J195" s="41"/>
      <c r="K195" s="41"/>
      <c r="L195" s="41"/>
      <c r="M195" s="41"/>
      <c r="N195" s="41"/>
      <c r="O195" s="41"/>
      <c r="P195" s="54"/>
      <c r="Q195" s="41"/>
      <c r="R195" s="41"/>
      <c r="S195" s="41"/>
      <c r="T195" s="41"/>
      <c r="U195" s="41"/>
      <c r="V195" s="41"/>
      <c r="W195" s="41"/>
      <c r="X195" s="41"/>
      <c r="Y195" s="118"/>
      <c r="Z195" s="247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0"/>
      <c r="AK195" s="170"/>
      <c r="AL195" s="170"/>
      <c r="AM195" s="170"/>
      <c r="AN195" s="170"/>
      <c r="AO195" s="170"/>
      <c r="AP195" s="170"/>
      <c r="AQ195" s="170"/>
      <c r="AR195" s="170"/>
      <c r="AS195" s="170"/>
      <c r="AT195" s="170"/>
      <c r="AU195" s="170"/>
      <c r="AV195" s="170"/>
      <c r="AW195" s="170"/>
      <c r="AX195" s="170"/>
      <c r="AY195" s="188"/>
    </row>
    <row r="196" spans="1:51" s="168" customFormat="1" ht="24.6" hidden="1" customHeight="1" x14ac:dyDescent="0.35">
      <c r="A196" s="10" t="s">
        <v>142</v>
      </c>
      <c r="B196" s="13"/>
      <c r="C196" s="13" t="e">
        <f t="shared" ref="C196:E196" si="14">C195/C194</f>
        <v>#DIV/0!</v>
      </c>
      <c r="D196" s="14" t="e">
        <f t="shared" si="14"/>
        <v>#DIV/0!</v>
      </c>
      <c r="E196" s="14" t="e">
        <f t="shared" si="14"/>
        <v>#DIV/0!</v>
      </c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09"/>
      <c r="Z196" s="23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87"/>
    </row>
    <row r="197" spans="1:51" s="168" customFormat="1" ht="25.9" hidden="1" customHeight="1" x14ac:dyDescent="0.35">
      <c r="A197" s="11" t="s">
        <v>143</v>
      </c>
      <c r="B197" s="22"/>
      <c r="C197" s="27"/>
      <c r="D197" s="8"/>
      <c r="E197" s="86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118"/>
      <c r="Z197" s="24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87"/>
    </row>
    <row r="198" spans="1:51" s="171" customFormat="1" ht="29.25" hidden="1" customHeight="1" outlineLevel="1" x14ac:dyDescent="0.35">
      <c r="A198" s="60" t="s">
        <v>144</v>
      </c>
      <c r="B198" s="22"/>
      <c r="C198" s="27">
        <f>SUM(F198:Y198)</f>
        <v>0</v>
      </c>
      <c r="D198" s="8" t="e">
        <f>C198/B198</f>
        <v>#DIV/0!</v>
      </c>
      <c r="E198" s="86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118"/>
      <c r="Z198" s="247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88"/>
    </row>
    <row r="199" spans="1:51" s="171" customFormat="1" ht="29.25" hidden="1" customHeight="1" outlineLevel="1" x14ac:dyDescent="0.35">
      <c r="A199" s="11" t="s">
        <v>145</v>
      </c>
      <c r="B199" s="22"/>
      <c r="C199" s="27">
        <f>SUM(F199:Y199)</f>
        <v>0</v>
      </c>
      <c r="D199" s="8"/>
      <c r="E199" s="86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118"/>
      <c r="Z199" s="247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88"/>
    </row>
    <row r="200" spans="1:51" s="168" customFormat="1" ht="29.25" hidden="1" customHeight="1" outlineLevel="1" x14ac:dyDescent="0.35">
      <c r="A200" s="11" t="s">
        <v>146</v>
      </c>
      <c r="B200" s="22"/>
      <c r="C200" s="27">
        <f>SUM(F200:Y200)</f>
        <v>0</v>
      </c>
      <c r="D200" s="8" t="e">
        <f>C200/B200</f>
        <v>#DIV/0!</v>
      </c>
      <c r="E200" s="86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118"/>
      <c r="Z200" s="24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 t="s">
        <v>0</v>
      </c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87"/>
    </row>
    <row r="201" spans="1:51" s="168" customFormat="1" ht="26.45" hidden="1" customHeight="1" outlineLevel="1" x14ac:dyDescent="0.35">
      <c r="A201" s="11" t="s">
        <v>147</v>
      </c>
      <c r="B201" s="27"/>
      <c r="C201" s="27">
        <f>C198*0.45</f>
        <v>0</v>
      </c>
      <c r="D201" s="27" t="e">
        <f t="shared" ref="D201:E201" si="15">D198*0.45</f>
        <v>#DIV/0!</v>
      </c>
      <c r="E201" s="27">
        <f t="shared" si="15"/>
        <v>0</v>
      </c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111"/>
      <c r="Z201" s="235"/>
      <c r="AA201" s="14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87"/>
    </row>
    <row r="202" spans="1:51" s="168" customFormat="1" ht="24.6" hidden="1" customHeight="1" collapsed="1" x14ac:dyDescent="0.35">
      <c r="A202" s="11" t="s">
        <v>148</v>
      </c>
      <c r="B202" s="56"/>
      <c r="C202" s="56" t="e">
        <f>C198/C200</f>
        <v>#DIV/0!</v>
      </c>
      <c r="D202" s="100" t="e">
        <f>D198/D200</f>
        <v>#DIV/0!</v>
      </c>
      <c r="E202" s="100" t="e">
        <f>E198/E200</f>
        <v>#DIV/0!</v>
      </c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32"/>
      <c r="Z202" s="263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87"/>
    </row>
    <row r="203" spans="1:51" s="171" customFormat="1" ht="25.15" hidden="1" customHeight="1" outlineLevel="1" x14ac:dyDescent="0.35">
      <c r="A203" s="60" t="s">
        <v>149</v>
      </c>
      <c r="B203" s="22"/>
      <c r="C203" s="27">
        <f>SUM(F203:Y203)</f>
        <v>0</v>
      </c>
      <c r="D203" s="8" t="e">
        <f>C203/B203</f>
        <v>#DIV/0!</v>
      </c>
      <c r="E203" s="86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118"/>
      <c r="Z203" s="247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  <c r="AK203" s="170"/>
      <c r="AL203" s="170"/>
      <c r="AM203" s="170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88"/>
    </row>
    <row r="204" spans="1:51" s="171" customFormat="1" ht="29.25" hidden="1" customHeight="1" outlineLevel="1" x14ac:dyDescent="0.35">
      <c r="A204" s="11" t="s">
        <v>145</v>
      </c>
      <c r="B204" s="22"/>
      <c r="C204" s="27">
        <f>SUM(F204:Y204)</f>
        <v>0</v>
      </c>
      <c r="D204" s="8"/>
      <c r="E204" s="86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133"/>
      <c r="Z204" s="264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88"/>
    </row>
    <row r="205" spans="1:51" s="168" customFormat="1" ht="29.25" hidden="1" customHeight="1" outlineLevel="1" x14ac:dyDescent="0.35">
      <c r="A205" s="11" t="s">
        <v>146</v>
      </c>
      <c r="B205" s="22"/>
      <c r="C205" s="27">
        <f>SUM(F205:Y205)</f>
        <v>0</v>
      </c>
      <c r="D205" s="8" t="e">
        <f>C205/B205</f>
        <v>#DIV/0!</v>
      </c>
      <c r="E205" s="86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118"/>
      <c r="Z205" s="24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87"/>
    </row>
    <row r="206" spans="1:51" s="168" customFormat="1" ht="29.25" hidden="1" customHeight="1" outlineLevel="1" x14ac:dyDescent="0.35">
      <c r="A206" s="11" t="s">
        <v>147</v>
      </c>
      <c r="B206" s="27"/>
      <c r="C206" s="27">
        <f>C203*0.3</f>
        <v>0</v>
      </c>
      <c r="D206" s="27" t="e">
        <f>#N/A</f>
        <v>#N/A</v>
      </c>
      <c r="E206" s="27" t="e">
        <f>#N/A</f>
        <v>#N/A</v>
      </c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111"/>
      <c r="Z206" s="235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87"/>
    </row>
    <row r="207" spans="1:51" s="171" customFormat="1" ht="24.6" hidden="1" customHeight="1" collapsed="1" x14ac:dyDescent="0.35">
      <c r="A207" s="11" t="s">
        <v>148</v>
      </c>
      <c r="B207" s="8"/>
      <c r="C207" s="8" t="e">
        <f>C203/C205</f>
        <v>#DIV/0!</v>
      </c>
      <c r="D207" s="30" t="e">
        <f>D203/D205</f>
        <v>#DIV/0!</v>
      </c>
      <c r="E207" s="30" t="e">
        <f>E203/E205</f>
        <v>#DIV/0!</v>
      </c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113"/>
      <c r="Z207" s="24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0"/>
      <c r="AN207" s="170"/>
      <c r="AO207" s="170"/>
      <c r="AP207" s="170"/>
      <c r="AQ207" s="170"/>
      <c r="AR207" s="170"/>
      <c r="AS207" s="170"/>
      <c r="AT207" s="170"/>
      <c r="AU207" s="170"/>
      <c r="AV207" s="170"/>
      <c r="AW207" s="170"/>
      <c r="AX207" s="170"/>
      <c r="AY207" s="188"/>
    </row>
    <row r="208" spans="1:51" s="171" customFormat="1" ht="25.15" hidden="1" customHeight="1" outlineLevel="1" x14ac:dyDescent="0.35">
      <c r="A208" s="60" t="s">
        <v>150</v>
      </c>
      <c r="B208" s="22"/>
      <c r="C208" s="27">
        <f>SUM(F208:Y208)</f>
        <v>0</v>
      </c>
      <c r="D208" s="8"/>
      <c r="E208" s="86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118"/>
      <c r="Z208" s="247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N208" s="170"/>
      <c r="AO208" s="170"/>
      <c r="AP208" s="170"/>
      <c r="AQ208" s="170"/>
      <c r="AR208" s="170"/>
      <c r="AS208" s="170"/>
      <c r="AT208" s="170"/>
      <c r="AU208" s="170"/>
      <c r="AV208" s="170"/>
      <c r="AW208" s="170"/>
      <c r="AX208" s="170"/>
      <c r="AY208" s="188"/>
    </row>
    <row r="209" spans="1:52" s="171" customFormat="1" ht="29.25" hidden="1" customHeight="1" outlineLevel="1" x14ac:dyDescent="0.35">
      <c r="A209" s="11" t="s">
        <v>145</v>
      </c>
      <c r="B209" s="22"/>
      <c r="C209" s="27">
        <f>SUM(F209:Y209)</f>
        <v>0</v>
      </c>
      <c r="D209" s="8"/>
      <c r="E209" s="86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133"/>
      <c r="Z209" s="264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0"/>
      <c r="AN209" s="170"/>
      <c r="AO209" s="170"/>
      <c r="AP209" s="170"/>
      <c r="AQ209" s="170"/>
      <c r="AR209" s="170"/>
      <c r="AS209" s="170"/>
      <c r="AT209" s="170"/>
      <c r="AU209" s="170"/>
      <c r="AV209" s="170"/>
      <c r="AW209" s="170"/>
      <c r="AX209" s="170"/>
      <c r="AY209" s="188"/>
    </row>
    <row r="210" spans="1:52" s="168" customFormat="1" ht="28.15" hidden="1" customHeight="1" outlineLevel="1" x14ac:dyDescent="0.35">
      <c r="A210" s="11" t="s">
        <v>146</v>
      </c>
      <c r="B210" s="22"/>
      <c r="C210" s="27">
        <f>SUM(F210:Y210)</f>
        <v>0</v>
      </c>
      <c r="D210" s="8"/>
      <c r="E210" s="86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118"/>
      <c r="Z210" s="24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87"/>
    </row>
    <row r="211" spans="1:52" s="168" customFormat="1" ht="29.25" hidden="1" customHeight="1" outlineLevel="1" x14ac:dyDescent="0.35">
      <c r="A211" s="11" t="s">
        <v>151</v>
      </c>
      <c r="B211" s="27"/>
      <c r="C211" s="27">
        <f>C208*0.19</f>
        <v>0</v>
      </c>
      <c r="D211" s="27" t="e">
        <f>#N/A</f>
        <v>#N/A</v>
      </c>
      <c r="E211" s="27" t="e">
        <f>#N/A</f>
        <v>#N/A</v>
      </c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111"/>
      <c r="Z211" s="235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87"/>
    </row>
    <row r="212" spans="1:52" s="171" customFormat="1" ht="24.6" hidden="1" customHeight="1" collapsed="1" x14ac:dyDescent="0.35">
      <c r="A212" s="11" t="s">
        <v>152</v>
      </c>
      <c r="B212" s="8"/>
      <c r="C212" s="8" t="e">
        <f>C208/C210</f>
        <v>#DIV/0!</v>
      </c>
      <c r="D212" s="30" t="e">
        <f>D208/D210</f>
        <v>#DIV/0!</v>
      </c>
      <c r="E212" s="30" t="e">
        <f>E208/E210</f>
        <v>#DIV/0!</v>
      </c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113"/>
      <c r="Z212" s="24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170"/>
      <c r="AT212" s="170"/>
      <c r="AU212" s="170"/>
      <c r="AV212" s="170"/>
      <c r="AW212" s="170"/>
      <c r="AX212" s="170"/>
      <c r="AY212" s="188"/>
    </row>
    <row r="213" spans="1:52" s="168" customFormat="1" ht="25.15" hidden="1" customHeight="1" x14ac:dyDescent="0.35">
      <c r="A213" s="60" t="s">
        <v>153</v>
      </c>
      <c r="B213" s="27"/>
      <c r="C213" s="27">
        <f>SUM(F213:Y213)</f>
        <v>0</v>
      </c>
      <c r="D213" s="8" t="e">
        <f>C213/B213</f>
        <v>#DIV/0!</v>
      </c>
      <c r="E213" s="86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118"/>
      <c r="Z213" s="24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87"/>
    </row>
    <row r="214" spans="1:52" s="168" customFormat="1" ht="29.25" hidden="1" customHeight="1" x14ac:dyDescent="0.35">
      <c r="A214" s="11" t="s">
        <v>151</v>
      </c>
      <c r="B214" s="27"/>
      <c r="C214" s="27">
        <f>C213*0.7</f>
        <v>0</v>
      </c>
      <c r="D214" s="8" t="e">
        <f>C214/B214</f>
        <v>#DIV/0!</v>
      </c>
      <c r="E214" s="86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111"/>
      <c r="Z214" s="235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87"/>
    </row>
    <row r="215" spans="1:52" s="168" customFormat="1" ht="28.5" hidden="1" customHeight="1" x14ac:dyDescent="0.35">
      <c r="A215" s="33" t="s">
        <v>154</v>
      </c>
      <c r="B215" s="27"/>
      <c r="C215" s="27">
        <f>SUM(F215:Y215)</f>
        <v>0</v>
      </c>
      <c r="D215" s="8"/>
      <c r="E215" s="86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123"/>
      <c r="Z215" s="254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87"/>
    </row>
    <row r="216" spans="1:52" s="168" customFormat="1" ht="25.5" hidden="1" customHeight="1" x14ac:dyDescent="0.35">
      <c r="A216" s="11" t="s">
        <v>145</v>
      </c>
      <c r="B216" s="27"/>
      <c r="C216" s="27">
        <f>SUM(F216:Y216)</f>
        <v>0</v>
      </c>
      <c r="D216" s="8"/>
      <c r="E216" s="86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123"/>
      <c r="Z216" s="254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87"/>
    </row>
    <row r="217" spans="1:52" s="168" customFormat="1" ht="25.15" hidden="1" customHeight="1" x14ac:dyDescent="0.35">
      <c r="A217" s="11" t="s">
        <v>151</v>
      </c>
      <c r="B217" s="27"/>
      <c r="C217" s="27">
        <f>C216*0.2</f>
        <v>0</v>
      </c>
      <c r="D217" s="8" t="e">
        <f>C217/B217</f>
        <v>#DIV/0!</v>
      </c>
      <c r="E217" s="86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111"/>
      <c r="Z217" s="235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87"/>
    </row>
    <row r="218" spans="1:52" s="168" customFormat="1" ht="27.6" hidden="1" customHeight="1" x14ac:dyDescent="0.35">
      <c r="A218" s="33" t="s">
        <v>155</v>
      </c>
      <c r="B218" s="27"/>
      <c r="C218" s="27">
        <f>SUM(F218:Y218)</f>
        <v>0</v>
      </c>
      <c r="D218" s="8" t="e">
        <f>C218/B218</f>
        <v>#DIV/0!</v>
      </c>
      <c r="E218" s="86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123"/>
      <c r="Z218" s="254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87"/>
    </row>
    <row r="219" spans="1:52" s="168" customFormat="1" ht="22.15" hidden="1" customHeight="1" x14ac:dyDescent="0.35">
      <c r="A219" s="33" t="s">
        <v>156</v>
      </c>
      <c r="B219" s="27"/>
      <c r="C219" s="27">
        <f>C217+C214+C211+C206+C201</f>
        <v>0</v>
      </c>
      <c r="D219" s="27" t="e">
        <f>#N/A</f>
        <v>#N/A</v>
      </c>
      <c r="E219" s="27" t="e">
        <f>#N/A</f>
        <v>#N/A</v>
      </c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111"/>
      <c r="Z219" s="235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87"/>
    </row>
    <row r="220" spans="1:52" s="168" customFormat="1" ht="23.45" hidden="1" customHeight="1" x14ac:dyDescent="0.35">
      <c r="A220" s="11" t="s">
        <v>167</v>
      </c>
      <c r="B220" s="25"/>
      <c r="C220" s="25">
        <v>61777</v>
      </c>
      <c r="D220" s="30"/>
      <c r="E220" s="86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111"/>
      <c r="Z220" s="235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87"/>
    </row>
    <row r="221" spans="1:52" s="168" customFormat="1" ht="44.45" hidden="1" customHeight="1" x14ac:dyDescent="0.35">
      <c r="A221" s="60" t="s">
        <v>168</v>
      </c>
      <c r="B221" s="58"/>
      <c r="C221" s="58">
        <f t="shared" ref="C221:E221" si="16">C219/C220*10</f>
        <v>0</v>
      </c>
      <c r="D221" s="58" t="e">
        <f t="shared" si="16"/>
        <v>#N/A</v>
      </c>
      <c r="E221" s="58" t="e">
        <f t="shared" si="16"/>
        <v>#N/A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127"/>
      <c r="Z221" s="258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87"/>
    </row>
    <row r="222" spans="1:52" s="168" customFormat="1" ht="27.6" hidden="1" customHeight="1" x14ac:dyDescent="0.35">
      <c r="A222" s="60" t="s">
        <v>157</v>
      </c>
      <c r="B222" s="58"/>
      <c r="C222" s="58">
        <f>C221</f>
        <v>0</v>
      </c>
      <c r="D222" s="58" t="e">
        <v>#DIV/0!</v>
      </c>
      <c r="E222" s="58" t="e">
        <v>#DIV/0!</v>
      </c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127"/>
      <c r="Z222" s="258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87"/>
    </row>
    <row r="223" spans="1:52" s="167" customFormat="1" ht="20.45" hidden="1" customHeight="1" x14ac:dyDescent="0.35">
      <c r="A223" s="376" t="s">
        <v>158</v>
      </c>
      <c r="B223" s="377"/>
      <c r="C223" s="377"/>
      <c r="D223" s="377"/>
      <c r="E223" s="377"/>
      <c r="F223" s="377"/>
      <c r="G223" s="377"/>
      <c r="H223" s="377"/>
      <c r="I223" s="377"/>
      <c r="J223" s="377"/>
      <c r="K223" s="377"/>
      <c r="L223" s="377"/>
      <c r="M223" s="377"/>
      <c r="N223" s="377"/>
      <c r="O223" s="377"/>
      <c r="P223" s="377"/>
      <c r="Q223" s="377"/>
      <c r="R223" s="377"/>
      <c r="S223" s="377"/>
      <c r="T223" s="377"/>
      <c r="U223" s="377"/>
      <c r="V223" s="377"/>
      <c r="W223" s="377"/>
      <c r="X223" s="377"/>
      <c r="Y223" s="377"/>
      <c r="Z223" s="265"/>
      <c r="AY223" s="187"/>
      <c r="AZ223" s="172"/>
    </row>
    <row r="224" spans="1:52" s="167" customFormat="1" ht="28.15" hidden="1" customHeight="1" x14ac:dyDescent="0.35">
      <c r="A224" s="60"/>
      <c r="B224" s="72"/>
      <c r="C224" s="58"/>
      <c r="D224" s="58"/>
      <c r="E224" s="91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127"/>
      <c r="Z224" s="258"/>
      <c r="AY224" s="187"/>
      <c r="AZ224" s="172"/>
    </row>
    <row r="225" spans="1:52" s="167" customFormat="1" ht="25.15" hidden="1" customHeight="1" x14ac:dyDescent="0.35">
      <c r="A225" s="60"/>
      <c r="B225" s="72"/>
      <c r="C225" s="58">
        <f>C221-C222</f>
        <v>0</v>
      </c>
      <c r="D225" s="58" t="e">
        <f t="shared" ref="D225:Y225" si="17">D221-D222</f>
        <v>#N/A</v>
      </c>
      <c r="E225" s="58" t="e">
        <f t="shared" si="17"/>
        <v>#N/A</v>
      </c>
      <c r="F225" s="58">
        <f t="shared" si="17"/>
        <v>0</v>
      </c>
      <c r="G225" s="58">
        <f t="shared" si="17"/>
        <v>0</v>
      </c>
      <c r="H225" s="58">
        <f t="shared" si="17"/>
        <v>0</v>
      </c>
      <c r="I225" s="58">
        <f t="shared" si="17"/>
        <v>0</v>
      </c>
      <c r="J225" s="58">
        <f t="shared" si="17"/>
        <v>0</v>
      </c>
      <c r="K225" s="58">
        <f t="shared" si="17"/>
        <v>0</v>
      </c>
      <c r="L225" s="58">
        <f t="shared" si="17"/>
        <v>0</v>
      </c>
      <c r="M225" s="58">
        <f t="shared" si="17"/>
        <v>0</v>
      </c>
      <c r="N225" s="58">
        <f t="shared" si="17"/>
        <v>0</v>
      </c>
      <c r="O225" s="58">
        <f t="shared" si="17"/>
        <v>0</v>
      </c>
      <c r="P225" s="58">
        <f t="shared" si="17"/>
        <v>0</v>
      </c>
      <c r="Q225" s="58">
        <f t="shared" si="17"/>
        <v>0</v>
      </c>
      <c r="R225" s="58">
        <f t="shared" si="17"/>
        <v>0</v>
      </c>
      <c r="S225" s="58">
        <f t="shared" si="17"/>
        <v>0</v>
      </c>
      <c r="T225" s="58">
        <f t="shared" si="17"/>
        <v>0</v>
      </c>
      <c r="U225" s="58">
        <f t="shared" si="17"/>
        <v>0</v>
      </c>
      <c r="V225" s="58">
        <f t="shared" si="17"/>
        <v>0</v>
      </c>
      <c r="W225" s="58">
        <f t="shared" si="17"/>
        <v>0</v>
      </c>
      <c r="X225" s="58">
        <f t="shared" si="17"/>
        <v>0</v>
      </c>
      <c r="Y225" s="134">
        <f t="shared" si="17"/>
        <v>0</v>
      </c>
      <c r="Z225" s="266"/>
      <c r="AY225" s="187"/>
      <c r="AZ225" s="172"/>
    </row>
    <row r="226" spans="1:52" s="167" customFormat="1" ht="25.15" hidden="1" customHeight="1" x14ac:dyDescent="0.35">
      <c r="A226" s="60"/>
      <c r="B226" s="72"/>
      <c r="C226" s="58"/>
      <c r="D226" s="58"/>
      <c r="E226" s="91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127"/>
      <c r="Z226" s="258"/>
      <c r="AY226" s="187"/>
      <c r="AZ226" s="172"/>
    </row>
    <row r="227" spans="1:52" s="167" customFormat="1" ht="25.15" hidden="1" customHeight="1" x14ac:dyDescent="0.35">
      <c r="A227" s="382"/>
      <c r="B227" s="382"/>
      <c r="C227" s="382"/>
      <c r="D227" s="382"/>
      <c r="E227" s="382"/>
      <c r="F227" s="382"/>
      <c r="G227" s="382"/>
      <c r="H227" s="382"/>
      <c r="I227" s="382"/>
      <c r="J227" s="382"/>
      <c r="K227" s="382"/>
      <c r="L227" s="382"/>
      <c r="M227" s="382"/>
      <c r="N227" s="382"/>
      <c r="O227" s="382"/>
      <c r="P227" s="382"/>
      <c r="Q227" s="382"/>
      <c r="R227" s="382"/>
      <c r="S227" s="382"/>
      <c r="T227" s="382"/>
      <c r="U227" s="382"/>
      <c r="V227" s="382"/>
      <c r="W227" s="382"/>
      <c r="X227" s="382"/>
      <c r="Y227" s="382"/>
      <c r="Z227" s="267"/>
      <c r="AY227" s="187"/>
      <c r="AZ227" s="172"/>
    </row>
    <row r="228" spans="1:52" s="167" customFormat="1" ht="43.9" hidden="1" customHeight="1" x14ac:dyDescent="0.35">
      <c r="A228" s="383"/>
      <c r="B228" s="383"/>
      <c r="C228" s="383"/>
      <c r="D228" s="383"/>
      <c r="E228" s="383"/>
      <c r="F228" s="383"/>
      <c r="G228" s="383"/>
      <c r="H228" s="383"/>
      <c r="I228" s="383"/>
      <c r="J228" s="383"/>
      <c r="K228" s="383"/>
      <c r="L228" s="383"/>
      <c r="M228" s="383"/>
      <c r="N228" s="383"/>
      <c r="O228" s="383"/>
      <c r="P228" s="383"/>
      <c r="Q228" s="383"/>
      <c r="R228" s="383"/>
      <c r="S228" s="383"/>
      <c r="T228" s="383"/>
      <c r="U228" s="383"/>
      <c r="V228" s="383"/>
      <c r="W228" s="383"/>
      <c r="X228" s="383"/>
      <c r="Y228" s="383"/>
      <c r="Z228" s="268"/>
      <c r="AY228" s="187"/>
      <c r="AZ228" s="172"/>
    </row>
    <row r="229" spans="1:52" s="78" customFormat="1" ht="18" hidden="1" customHeight="1" x14ac:dyDescent="0.35">
      <c r="A229" s="383"/>
      <c r="B229" s="383"/>
      <c r="C229" s="383"/>
      <c r="D229" s="383"/>
      <c r="E229" s="383"/>
      <c r="F229" s="383"/>
      <c r="G229" s="383"/>
      <c r="H229" s="383"/>
      <c r="I229" s="383"/>
      <c r="J229" s="383"/>
      <c r="K229" s="383"/>
      <c r="L229" s="383"/>
      <c r="M229" s="383"/>
      <c r="N229" s="383"/>
      <c r="O229" s="383"/>
      <c r="P229" s="383"/>
      <c r="Q229" s="383"/>
      <c r="R229" s="383"/>
      <c r="S229" s="383"/>
      <c r="T229" s="383"/>
      <c r="U229" s="383"/>
      <c r="V229" s="383"/>
      <c r="W229" s="383"/>
      <c r="X229" s="383"/>
      <c r="Y229" s="383"/>
      <c r="Z229" s="268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179"/>
    </row>
    <row r="230" spans="1:52" s="78" customFormat="1" ht="18" hidden="1" customHeight="1" x14ac:dyDescent="0.35">
      <c r="A230" s="204"/>
      <c r="B230" s="204"/>
      <c r="C230" s="204"/>
      <c r="D230" s="204"/>
      <c r="E230" s="97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148"/>
      <c r="T230" s="204"/>
      <c r="U230" s="204"/>
      <c r="V230" s="204"/>
      <c r="W230" s="204"/>
      <c r="X230" s="204"/>
      <c r="Y230" s="148"/>
      <c r="Z230" s="269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179"/>
    </row>
    <row r="231" spans="1:52" s="75" customFormat="1" ht="32.450000000000003" hidden="1" customHeight="1" x14ac:dyDescent="0.35">
      <c r="A231" s="384" t="s">
        <v>159</v>
      </c>
      <c r="B231" s="385"/>
      <c r="C231" s="385"/>
      <c r="D231" s="385"/>
      <c r="E231" s="385"/>
      <c r="F231" s="385"/>
      <c r="G231" s="385"/>
      <c r="H231" s="385"/>
      <c r="I231" s="385"/>
      <c r="J231" s="385"/>
      <c r="K231" s="385"/>
      <c r="L231" s="385"/>
      <c r="M231" s="385"/>
      <c r="N231" s="385"/>
      <c r="O231" s="385"/>
      <c r="P231" s="385"/>
      <c r="Q231" s="385"/>
      <c r="R231" s="385"/>
      <c r="S231" s="385"/>
      <c r="T231" s="385"/>
      <c r="U231" s="385"/>
      <c r="V231" s="385"/>
      <c r="W231" s="385"/>
      <c r="X231" s="385"/>
      <c r="Y231" s="385"/>
      <c r="Z231" s="270"/>
      <c r="AY231" s="179"/>
      <c r="AZ231" s="173"/>
    </row>
    <row r="232" spans="1:52" s="78" customFormat="1" ht="28.15" hidden="1" customHeight="1" x14ac:dyDescent="0.35">
      <c r="A232" s="384" t="s">
        <v>175</v>
      </c>
      <c r="B232" s="385"/>
      <c r="C232" s="385"/>
      <c r="D232" s="385"/>
      <c r="E232" s="385"/>
      <c r="F232" s="385"/>
      <c r="G232" s="385"/>
      <c r="H232" s="385"/>
      <c r="I232" s="385"/>
      <c r="J232" s="385"/>
      <c r="K232" s="385"/>
      <c r="L232" s="385"/>
      <c r="M232" s="385"/>
      <c r="N232" s="385"/>
      <c r="O232" s="385"/>
      <c r="P232" s="385"/>
      <c r="Q232" s="385"/>
      <c r="R232" s="385"/>
      <c r="S232" s="385"/>
      <c r="T232" s="385"/>
      <c r="U232" s="385"/>
      <c r="V232" s="385"/>
      <c r="W232" s="385"/>
      <c r="X232" s="385"/>
      <c r="Y232" s="385"/>
      <c r="Z232" s="270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179"/>
    </row>
    <row r="233" spans="1:52" s="78" customFormat="1" ht="24.6" hidden="1" customHeight="1" x14ac:dyDescent="0.35">
      <c r="A233" s="73" t="s">
        <v>160</v>
      </c>
      <c r="B233" s="74"/>
      <c r="C233" s="74">
        <f>SUM(F233:Y233)</f>
        <v>0</v>
      </c>
      <c r="D233" s="74"/>
      <c r="E233" s="89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135"/>
      <c r="Z233" s="271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179"/>
    </row>
    <row r="234" spans="1:52" s="78" customFormat="1" ht="21.6" hidden="1" customHeight="1" x14ac:dyDescent="0.35">
      <c r="A234" s="75" t="s">
        <v>161</v>
      </c>
      <c r="B234" s="76"/>
      <c r="C234" s="76">
        <f>SUM(F234:Y234)</f>
        <v>0</v>
      </c>
      <c r="D234" s="77"/>
      <c r="E234" s="92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136"/>
      <c r="Z234" s="249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179"/>
    </row>
    <row r="235" spans="1:52" s="78" customFormat="1" ht="21.6" hidden="1" customHeight="1" x14ac:dyDescent="0.35">
      <c r="A235" s="75" t="s">
        <v>162</v>
      </c>
      <c r="B235" s="76"/>
      <c r="C235" s="76">
        <f>SUM(F235:Y235)</f>
        <v>0</v>
      </c>
      <c r="D235" s="77"/>
      <c r="E235" s="92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136"/>
      <c r="Z235" s="249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179"/>
    </row>
    <row r="236" spans="1:52" s="78" customFormat="1" ht="21.6" hidden="1" customHeight="1" x14ac:dyDescent="0.35">
      <c r="B236" s="79"/>
      <c r="C236" s="79"/>
      <c r="D236" s="80"/>
      <c r="E236" s="93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272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179"/>
    </row>
    <row r="237" spans="1:52" s="78" customFormat="1" ht="21.6" hidden="1" customHeight="1" x14ac:dyDescent="0.35">
      <c r="A237" s="78" t="s">
        <v>163</v>
      </c>
      <c r="E237" s="93"/>
      <c r="S237" s="79"/>
      <c r="Y237" s="79"/>
      <c r="Z237" s="272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179"/>
    </row>
    <row r="238" spans="1:52" s="78" customFormat="1" ht="16.899999999999999" hidden="1" customHeight="1" x14ac:dyDescent="0.35">
      <c r="A238" s="174"/>
      <c r="B238" s="175"/>
      <c r="C238" s="175"/>
      <c r="D238" s="80"/>
      <c r="E238" s="93"/>
      <c r="S238" s="79"/>
      <c r="Y238" s="79"/>
      <c r="Z238" s="272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179"/>
    </row>
    <row r="239" spans="1:52" s="78" customFormat="1" ht="41.45" hidden="1" customHeight="1" x14ac:dyDescent="0.35">
      <c r="A239" s="386"/>
      <c r="B239" s="386"/>
      <c r="C239" s="386"/>
      <c r="D239" s="386"/>
      <c r="E239" s="386"/>
      <c r="F239" s="386"/>
      <c r="G239" s="386"/>
      <c r="H239" s="386"/>
      <c r="I239" s="386"/>
      <c r="J239" s="386"/>
      <c r="K239" s="386"/>
      <c r="L239" s="386"/>
      <c r="M239" s="386"/>
      <c r="N239" s="386"/>
      <c r="O239" s="386"/>
      <c r="P239" s="386"/>
      <c r="Q239" s="386"/>
      <c r="R239" s="386"/>
      <c r="S239" s="386"/>
      <c r="T239" s="386"/>
      <c r="U239" s="386"/>
      <c r="V239" s="386"/>
      <c r="W239" s="386"/>
      <c r="X239" s="386"/>
      <c r="Y239" s="386"/>
      <c r="Z239" s="273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179"/>
    </row>
    <row r="240" spans="1:52" s="78" customFormat="1" ht="20.45" hidden="1" customHeight="1" x14ac:dyDescent="0.35">
      <c r="A240" s="380"/>
      <c r="B240" s="381"/>
      <c r="C240" s="381"/>
      <c r="D240" s="381"/>
      <c r="E240" s="381"/>
      <c r="F240" s="381"/>
      <c r="G240" s="381"/>
      <c r="H240" s="381"/>
      <c r="I240" s="381"/>
      <c r="J240" s="381"/>
      <c r="K240" s="381"/>
      <c r="S240" s="79"/>
      <c r="Y240" s="79"/>
      <c r="Z240" s="272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179"/>
    </row>
    <row r="241" spans="1:51" s="78" customFormat="1" ht="16.899999999999999" hidden="1" customHeight="1" x14ac:dyDescent="0.35">
      <c r="A241" s="176"/>
      <c r="B241" s="80"/>
      <c r="C241" s="80"/>
      <c r="D241" s="80"/>
      <c r="E241" s="93"/>
      <c r="S241" s="79"/>
      <c r="Y241" s="79"/>
      <c r="Z241" s="272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179"/>
    </row>
    <row r="242" spans="1:51" s="78" customFormat="1" ht="9" hidden="1" customHeight="1" x14ac:dyDescent="0.35">
      <c r="A242" s="81"/>
      <c r="B242" s="82"/>
      <c r="C242" s="82"/>
      <c r="D242" s="82"/>
      <c r="E242" s="98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149"/>
      <c r="T242" s="82"/>
      <c r="U242" s="82"/>
      <c r="V242" s="82"/>
      <c r="W242" s="82"/>
      <c r="X242" s="82"/>
      <c r="Y242" s="149"/>
      <c r="Z242" s="274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179"/>
    </row>
    <row r="243" spans="1:51" s="157" customFormat="1" ht="49.15" hidden="1" customHeight="1" x14ac:dyDescent="0.35">
      <c r="A243" s="33" t="s">
        <v>164</v>
      </c>
      <c r="B243" s="27"/>
      <c r="C243" s="27">
        <f>SUM(F243:Y243)</f>
        <v>247958</v>
      </c>
      <c r="D243" s="8" t="e">
        <f>C243/B243</f>
        <v>#DIV/0!</v>
      </c>
      <c r="E243" s="86"/>
      <c r="F243" s="41">
        <v>9960</v>
      </c>
      <c r="G243" s="41">
        <v>8630</v>
      </c>
      <c r="H243" s="41">
        <v>17289</v>
      </c>
      <c r="I243" s="41">
        <v>15832</v>
      </c>
      <c r="J243" s="41">
        <v>8610</v>
      </c>
      <c r="K243" s="41">
        <v>16398</v>
      </c>
      <c r="L243" s="54">
        <v>12146</v>
      </c>
      <c r="M243" s="41">
        <v>14209</v>
      </c>
      <c r="N243" s="41">
        <v>12378</v>
      </c>
      <c r="O243" s="54">
        <v>4722</v>
      </c>
      <c r="P243" s="41">
        <v>8072</v>
      </c>
      <c r="Q243" s="41">
        <v>13348</v>
      </c>
      <c r="R243" s="41">
        <v>15156</v>
      </c>
      <c r="S243" s="41">
        <v>19554</v>
      </c>
      <c r="T243" s="41">
        <v>13795</v>
      </c>
      <c r="U243" s="41">
        <v>9917</v>
      </c>
      <c r="V243" s="41">
        <v>4468</v>
      </c>
      <c r="W243" s="41">
        <v>12182</v>
      </c>
      <c r="X243" s="41">
        <v>20312</v>
      </c>
      <c r="Y243" s="118">
        <v>10980</v>
      </c>
      <c r="Z243" s="247"/>
      <c r="AA243" s="156"/>
      <c r="AB243" s="156"/>
      <c r="AC243" s="156"/>
      <c r="AD243" s="156"/>
      <c r="AE243" s="156"/>
      <c r="AF243" s="156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6"/>
      <c r="AS243" s="156"/>
      <c r="AT243" s="156"/>
      <c r="AU243" s="156"/>
      <c r="AV243" s="156"/>
      <c r="AW243" s="156"/>
      <c r="AX243" s="156"/>
      <c r="AY243" s="179"/>
    </row>
    <row r="244" spans="1:51" s="78" customFormat="1" ht="21" hidden="1" customHeight="1" x14ac:dyDescent="0.35">
      <c r="A244" s="75" t="s">
        <v>171</v>
      </c>
      <c r="B244" s="77"/>
      <c r="C244" s="27">
        <f>SUM(F244:Y244)</f>
        <v>349</v>
      </c>
      <c r="D244" s="77"/>
      <c r="E244" s="92"/>
      <c r="F244" s="75">
        <v>16</v>
      </c>
      <c r="G244" s="75">
        <v>21</v>
      </c>
      <c r="H244" s="75">
        <v>32</v>
      </c>
      <c r="I244" s="75">
        <v>25</v>
      </c>
      <c r="J244" s="75">
        <v>16</v>
      </c>
      <c r="K244" s="75">
        <v>31</v>
      </c>
      <c r="L244" s="75">
        <v>14</v>
      </c>
      <c r="M244" s="75">
        <v>29</v>
      </c>
      <c r="N244" s="75">
        <v>18</v>
      </c>
      <c r="O244" s="75">
        <v>8</v>
      </c>
      <c r="P244" s="75">
        <v>7</v>
      </c>
      <c r="Q244" s="75">
        <v>15</v>
      </c>
      <c r="R244" s="75">
        <v>25</v>
      </c>
      <c r="S244" s="76">
        <v>10</v>
      </c>
      <c r="T244" s="75">
        <v>8</v>
      </c>
      <c r="U244" s="75">
        <v>8</v>
      </c>
      <c r="V244" s="75">
        <v>6</v>
      </c>
      <c r="W244" s="75">
        <v>12</v>
      </c>
      <c r="X244" s="75">
        <v>35</v>
      </c>
      <c r="Y244" s="136">
        <v>13</v>
      </c>
      <c r="Z244" s="249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179"/>
    </row>
    <row r="245" spans="1:51" s="78" customFormat="1" ht="21" hidden="1" customHeight="1" x14ac:dyDescent="0.35">
      <c r="A245" s="75" t="s">
        <v>172</v>
      </c>
      <c r="B245" s="77"/>
      <c r="C245" s="27">
        <f>SUM(F245:Y245)</f>
        <v>200</v>
      </c>
      <c r="D245" s="77"/>
      <c r="E245" s="92"/>
      <c r="F245" s="75">
        <v>10</v>
      </c>
      <c r="G245" s="75">
        <v>2</v>
      </c>
      <c r="H245" s="75">
        <v>42</v>
      </c>
      <c r="I245" s="75">
        <v>11</v>
      </c>
      <c r="J245" s="75">
        <v>9</v>
      </c>
      <c r="K245" s="75">
        <v>30</v>
      </c>
      <c r="L245" s="75">
        <v>9</v>
      </c>
      <c r="M245" s="75">
        <v>15</v>
      </c>
      <c r="N245" s="75">
        <v>1</v>
      </c>
      <c r="O245" s="75">
        <v>2</v>
      </c>
      <c r="P245" s="75">
        <v>5</v>
      </c>
      <c r="Q245" s="75">
        <v>1</v>
      </c>
      <c r="R245" s="75">
        <v>4</v>
      </c>
      <c r="S245" s="76">
        <v>14</v>
      </c>
      <c r="T245" s="75">
        <v>2</v>
      </c>
      <c r="U245" s="75">
        <v>1</v>
      </c>
      <c r="V245" s="75">
        <v>2</v>
      </c>
      <c r="W245" s="75">
        <v>16</v>
      </c>
      <c r="X245" s="75">
        <v>16</v>
      </c>
      <c r="Y245" s="136">
        <v>8</v>
      </c>
      <c r="Z245" s="249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179"/>
    </row>
    <row r="246" spans="1:51" s="78" customFormat="1" ht="21" hidden="1" customHeight="1" x14ac:dyDescent="0.35">
      <c r="A246" s="75" t="s">
        <v>172</v>
      </c>
      <c r="B246" s="77"/>
      <c r="C246" s="27">
        <f>SUM(F246:Y246)</f>
        <v>193</v>
      </c>
      <c r="D246" s="77"/>
      <c r="E246" s="92"/>
      <c r="F246" s="75">
        <v>10</v>
      </c>
      <c r="G246" s="75">
        <v>2</v>
      </c>
      <c r="H246" s="75">
        <v>42</v>
      </c>
      <c r="I246" s="75">
        <v>11</v>
      </c>
      <c r="J246" s="75">
        <v>2</v>
      </c>
      <c r="K246" s="75">
        <v>30</v>
      </c>
      <c r="L246" s="75">
        <v>9</v>
      </c>
      <c r="M246" s="75">
        <v>15</v>
      </c>
      <c r="N246" s="75">
        <v>1</v>
      </c>
      <c r="O246" s="75">
        <v>2</v>
      </c>
      <c r="P246" s="75">
        <v>5</v>
      </c>
      <c r="Q246" s="75">
        <v>1</v>
      </c>
      <c r="R246" s="75">
        <v>4</v>
      </c>
      <c r="S246" s="76">
        <v>14</v>
      </c>
      <c r="T246" s="75">
        <v>2</v>
      </c>
      <c r="U246" s="75">
        <v>1</v>
      </c>
      <c r="V246" s="75">
        <v>2</v>
      </c>
      <c r="W246" s="75">
        <v>16</v>
      </c>
      <c r="X246" s="75">
        <v>16</v>
      </c>
      <c r="Y246" s="136">
        <v>8</v>
      </c>
      <c r="Z246" s="249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179"/>
    </row>
    <row r="247" spans="1:51" s="78" customFormat="1" ht="24" hidden="1" customHeight="1" x14ac:dyDescent="0.35">
      <c r="A247" s="75" t="s">
        <v>176</v>
      </c>
      <c r="B247" s="77"/>
      <c r="C247" s="27">
        <f>SUM(F247:Y247)</f>
        <v>608</v>
      </c>
      <c r="D247" s="77"/>
      <c r="E247" s="92"/>
      <c r="F247" s="75">
        <v>15</v>
      </c>
      <c r="G247" s="75">
        <v>18</v>
      </c>
      <c r="H247" s="75">
        <v>60</v>
      </c>
      <c r="I247" s="75">
        <v>68</v>
      </c>
      <c r="J247" s="75">
        <v>17</v>
      </c>
      <c r="K247" s="75">
        <v>57</v>
      </c>
      <c r="L247" s="75">
        <v>31</v>
      </c>
      <c r="M247" s="75">
        <v>30</v>
      </c>
      <c r="N247" s="75">
        <v>23</v>
      </c>
      <c r="O247" s="75">
        <v>14</v>
      </c>
      <c r="P247" s="75">
        <v>26</v>
      </c>
      <c r="Q247" s="75">
        <v>30</v>
      </c>
      <c r="R247" s="75">
        <v>31</v>
      </c>
      <c r="S247" s="76">
        <v>21</v>
      </c>
      <c r="T247" s="75">
        <v>17</v>
      </c>
      <c r="U247" s="75">
        <v>11</v>
      </c>
      <c r="V247" s="75">
        <v>12</v>
      </c>
      <c r="W247" s="75">
        <v>31</v>
      </c>
      <c r="X247" s="75">
        <v>63</v>
      </c>
      <c r="Y247" s="136">
        <v>33</v>
      </c>
      <c r="Z247" s="249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179"/>
    </row>
    <row r="248" spans="1:51" s="203" customFormat="1" ht="24" hidden="1" customHeight="1" x14ac:dyDescent="0.35">
      <c r="A248" s="288" t="s">
        <v>29</v>
      </c>
      <c r="B248" s="200"/>
      <c r="C248" s="193">
        <f>100/C24*C29</f>
        <v>88.004722550177092</v>
      </c>
      <c r="D248" s="289" t="e">
        <f t="shared" ref="D248:X248" si="18">100/D24*D29</f>
        <v>#DIV/0!</v>
      </c>
      <c r="E248" s="289" t="e">
        <f t="shared" si="18"/>
        <v>#DIV/0!</v>
      </c>
      <c r="F248" s="289"/>
      <c r="G248" s="289">
        <f t="shared" si="18"/>
        <v>98.72611464968152</v>
      </c>
      <c r="H248" s="289">
        <f t="shared" si="18"/>
        <v>80.327868852459019</v>
      </c>
      <c r="I248" s="289">
        <f t="shared" si="18"/>
        <v>100</v>
      </c>
      <c r="J248" s="289">
        <f t="shared" si="18"/>
        <v>100</v>
      </c>
      <c r="K248" s="289"/>
      <c r="L248" s="289">
        <f t="shared" si="18"/>
        <v>100</v>
      </c>
      <c r="M248" s="289">
        <f t="shared" si="18"/>
        <v>100</v>
      </c>
      <c r="N248" s="289"/>
      <c r="O248" s="289">
        <f t="shared" si="18"/>
        <v>0</v>
      </c>
      <c r="P248" s="289">
        <f t="shared" si="18"/>
        <v>100</v>
      </c>
      <c r="Q248" s="289">
        <f t="shared" si="18"/>
        <v>100</v>
      </c>
      <c r="R248" s="289"/>
      <c r="S248" s="289">
        <f t="shared" si="18"/>
        <v>100</v>
      </c>
      <c r="T248" s="289" t="e">
        <f t="shared" si="18"/>
        <v>#DIV/0!</v>
      </c>
      <c r="U248" s="289" t="e">
        <f t="shared" si="18"/>
        <v>#DIV/0!</v>
      </c>
      <c r="V248" s="289">
        <f t="shared" si="18"/>
        <v>100</v>
      </c>
      <c r="W248" s="289">
        <f t="shared" si="18"/>
        <v>100</v>
      </c>
      <c r="X248" s="289">
        <f t="shared" si="18"/>
        <v>100</v>
      </c>
      <c r="Y248" s="193">
        <f t="shared" ref="Y248:AY248" si="19">100/Y24*Y29</f>
        <v>87.037509568767533</v>
      </c>
      <c r="Z248" s="275"/>
      <c r="AA248" s="289">
        <f t="shared" si="19"/>
        <v>100</v>
      </c>
      <c r="AB248" s="289">
        <f t="shared" si="19"/>
        <v>100</v>
      </c>
      <c r="AC248" s="289">
        <f t="shared" si="19"/>
        <v>100</v>
      </c>
      <c r="AD248" s="289"/>
      <c r="AE248" s="289"/>
      <c r="AF248" s="289"/>
      <c r="AG248" s="289"/>
      <c r="AH248" s="289"/>
      <c r="AI248" s="289">
        <f t="shared" si="19"/>
        <v>100</v>
      </c>
      <c r="AJ248" s="289"/>
      <c r="AK248" s="289"/>
      <c r="AL248" s="289"/>
      <c r="AM248" s="289"/>
      <c r="AN248" s="289">
        <f t="shared" si="19"/>
        <v>100</v>
      </c>
      <c r="AO248" s="289"/>
      <c r="AP248" s="289"/>
      <c r="AQ248" s="289">
        <f t="shared" si="19"/>
        <v>100</v>
      </c>
      <c r="AR248" s="289">
        <f t="shared" si="19"/>
        <v>100</v>
      </c>
      <c r="AS248" s="289"/>
      <c r="AT248" s="289"/>
      <c r="AU248" s="289">
        <f t="shared" si="19"/>
        <v>100</v>
      </c>
      <c r="AV248" s="289"/>
      <c r="AW248" s="289"/>
      <c r="AX248" s="289"/>
      <c r="AY248" s="193">
        <f t="shared" si="19"/>
        <v>100</v>
      </c>
    </row>
    <row r="249" spans="1:51" s="203" customFormat="1" ht="22.5" hidden="1" x14ac:dyDescent="0.35">
      <c r="A249" s="199" t="s">
        <v>230</v>
      </c>
      <c r="B249" s="200"/>
      <c r="C249" s="151">
        <f>Y249+AY249</f>
        <v>2988</v>
      </c>
      <c r="D249" s="200"/>
      <c r="E249" s="201"/>
      <c r="F249" s="202">
        <v>450</v>
      </c>
      <c r="G249" s="202">
        <v>310</v>
      </c>
      <c r="H249" s="202">
        <v>49</v>
      </c>
      <c r="I249" s="202">
        <v>405</v>
      </c>
      <c r="J249" s="202"/>
      <c r="K249" s="202"/>
      <c r="L249" s="202"/>
      <c r="M249" s="202">
        <v>400</v>
      </c>
      <c r="N249" s="202"/>
      <c r="O249" s="202"/>
      <c r="P249" s="202">
        <v>80</v>
      </c>
      <c r="Q249" s="202">
        <v>150</v>
      </c>
      <c r="R249" s="202"/>
      <c r="S249" s="202">
        <v>506</v>
      </c>
      <c r="T249" s="202"/>
      <c r="U249" s="202"/>
      <c r="V249" s="202"/>
      <c r="W249" s="202">
        <v>230</v>
      </c>
      <c r="X249" s="202">
        <v>408</v>
      </c>
      <c r="Y249" s="140">
        <f t="shared" ref="Y249:Y256" si="20">SUM(F249:X249)</f>
        <v>2988</v>
      </c>
      <c r="Z249" s="232"/>
      <c r="AA249" s="202"/>
      <c r="AB249" s="202"/>
      <c r="AC249" s="202"/>
      <c r="AD249" s="202"/>
      <c r="AE249" s="202"/>
      <c r="AF249" s="202"/>
      <c r="AG249" s="202"/>
      <c r="AH249" s="202"/>
      <c r="AI249" s="202"/>
      <c r="AJ249" s="202"/>
      <c r="AK249" s="202"/>
      <c r="AL249" s="202"/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179">
        <f>SUM(AA249:AX249)</f>
        <v>0</v>
      </c>
    </row>
    <row r="250" spans="1:51" s="80" customFormat="1" ht="24.75" customHeight="1" x14ac:dyDescent="0.3">
      <c r="A250" s="77" t="s">
        <v>228</v>
      </c>
      <c r="B250" s="77"/>
      <c r="C250" s="151">
        <f>Y250+AY250</f>
        <v>5649.5</v>
      </c>
      <c r="D250" s="163"/>
      <c r="E250" s="164"/>
      <c r="F250" s="163">
        <v>46</v>
      </c>
      <c r="G250" s="163">
        <v>559</v>
      </c>
      <c r="H250" s="163">
        <v>382</v>
      </c>
      <c r="I250" s="163">
        <v>40</v>
      </c>
      <c r="J250" s="163">
        <v>254</v>
      </c>
      <c r="K250" s="163">
        <v>5</v>
      </c>
      <c r="L250" s="163">
        <v>700</v>
      </c>
      <c r="M250" s="163">
        <v>0</v>
      </c>
      <c r="N250" s="163">
        <v>25</v>
      </c>
      <c r="O250" s="163">
        <v>44</v>
      </c>
      <c r="P250" s="163">
        <v>155</v>
      </c>
      <c r="Q250" s="163">
        <v>0</v>
      </c>
      <c r="R250" s="163">
        <v>0</v>
      </c>
      <c r="S250" s="163">
        <v>978</v>
      </c>
      <c r="T250" s="163">
        <v>450</v>
      </c>
      <c r="U250" s="163">
        <v>0</v>
      </c>
      <c r="V250" s="163">
        <v>238</v>
      </c>
      <c r="W250" s="163">
        <v>451</v>
      </c>
      <c r="X250" s="163">
        <v>743</v>
      </c>
      <c r="Y250" s="309">
        <f t="shared" si="20"/>
        <v>5070</v>
      </c>
      <c r="Z250" s="292">
        <v>0</v>
      </c>
      <c r="AA250" s="163">
        <v>3</v>
      </c>
      <c r="AB250" s="163">
        <v>1</v>
      </c>
      <c r="AC250" s="163">
        <v>0</v>
      </c>
      <c r="AD250" s="163"/>
      <c r="AE250" s="163">
        <v>28</v>
      </c>
      <c r="AF250" s="163">
        <v>0</v>
      </c>
      <c r="AG250" s="163">
        <v>0</v>
      </c>
      <c r="AH250" s="163">
        <v>6</v>
      </c>
      <c r="AI250" s="163">
        <v>45</v>
      </c>
      <c r="AJ250" s="163">
        <v>4</v>
      </c>
      <c r="AK250" s="163">
        <v>2</v>
      </c>
      <c r="AL250" s="163">
        <v>0</v>
      </c>
      <c r="AM250" s="163">
        <v>9.1999999999999993</v>
      </c>
      <c r="AN250" s="163">
        <v>0</v>
      </c>
      <c r="AO250" s="163">
        <v>4</v>
      </c>
      <c r="AP250" s="163">
        <v>0</v>
      </c>
      <c r="AQ250" s="163">
        <v>12.5</v>
      </c>
      <c r="AR250" s="163">
        <v>23</v>
      </c>
      <c r="AS250" s="163">
        <v>0</v>
      </c>
      <c r="AT250" s="163">
        <v>397</v>
      </c>
      <c r="AU250" s="163">
        <v>0</v>
      </c>
      <c r="AV250" s="163">
        <v>20</v>
      </c>
      <c r="AW250" s="163">
        <v>22.5</v>
      </c>
      <c r="AX250" s="163">
        <v>2.2999999999999998</v>
      </c>
      <c r="AY250" s="186">
        <f>SUM(AA250:AX250)</f>
        <v>579.5</v>
      </c>
    </row>
    <row r="251" spans="1:51" s="180" customFormat="1" ht="24" hidden="1" customHeight="1" x14ac:dyDescent="0.35">
      <c r="A251" s="150" t="s">
        <v>33</v>
      </c>
      <c r="B251" s="177"/>
      <c r="C251" s="151">
        <f>Y251+AY251</f>
        <v>2698.2</v>
      </c>
      <c r="D251" s="177"/>
      <c r="E251" s="178"/>
      <c r="F251" s="179"/>
      <c r="G251" s="179">
        <v>360</v>
      </c>
      <c r="H251" s="179">
        <v>360</v>
      </c>
      <c r="I251" s="179">
        <v>40</v>
      </c>
      <c r="J251" s="179"/>
      <c r="K251" s="179"/>
      <c r="L251" s="179">
        <v>500</v>
      </c>
      <c r="M251" s="179"/>
      <c r="N251" s="179"/>
      <c r="O251" s="179"/>
      <c r="P251" s="179"/>
      <c r="Q251" s="179"/>
      <c r="R251" s="179"/>
      <c r="S251" s="179">
        <v>978</v>
      </c>
      <c r="T251" s="179"/>
      <c r="U251" s="179"/>
      <c r="V251" s="179"/>
      <c r="W251" s="179"/>
      <c r="X251" s="179">
        <v>400</v>
      </c>
      <c r="Y251" s="183">
        <f t="shared" si="20"/>
        <v>2638</v>
      </c>
      <c r="Z251" s="276">
        <v>0</v>
      </c>
      <c r="AA251" s="179">
        <v>3</v>
      </c>
      <c r="AB251" s="179">
        <v>1</v>
      </c>
      <c r="AC251" s="179"/>
      <c r="AD251" s="179"/>
      <c r="AE251" s="179"/>
      <c r="AF251" s="179"/>
      <c r="AG251" s="179"/>
      <c r="AH251" s="179"/>
      <c r="AI251" s="179"/>
      <c r="AJ251" s="179"/>
      <c r="AK251" s="179"/>
      <c r="AL251" s="179"/>
      <c r="AM251" s="179">
        <v>9.1999999999999993</v>
      </c>
      <c r="AN251" s="179"/>
      <c r="AO251" s="179">
        <v>4</v>
      </c>
      <c r="AP251" s="179"/>
      <c r="AQ251" s="179"/>
      <c r="AR251" s="179">
        <v>23</v>
      </c>
      <c r="AS251" s="179"/>
      <c r="AT251" s="179"/>
      <c r="AU251" s="179"/>
      <c r="AV251" s="179">
        <v>20</v>
      </c>
      <c r="AW251" s="179"/>
      <c r="AX251" s="179"/>
      <c r="AY251" s="179">
        <f>SUM(AA251:AX251)</f>
        <v>60.2</v>
      </c>
    </row>
    <row r="252" spans="1:51" s="203" customFormat="1" ht="22.5" hidden="1" x14ac:dyDescent="0.35">
      <c r="A252" s="199" t="s">
        <v>229</v>
      </c>
      <c r="B252" s="200"/>
      <c r="C252" s="151">
        <f>Y252+AY252</f>
        <v>2845</v>
      </c>
      <c r="D252" s="200"/>
      <c r="E252" s="201"/>
      <c r="F252" s="202"/>
      <c r="G252" s="202">
        <v>416</v>
      </c>
      <c r="H252" s="202">
        <v>382</v>
      </c>
      <c r="I252" s="202">
        <v>40</v>
      </c>
      <c r="J252" s="202">
        <v>60</v>
      </c>
      <c r="K252" s="202"/>
      <c r="L252" s="202">
        <v>570</v>
      </c>
      <c r="M252" s="202"/>
      <c r="N252" s="202"/>
      <c r="O252" s="202"/>
      <c r="P252" s="202"/>
      <c r="Q252" s="202"/>
      <c r="R252" s="202"/>
      <c r="S252" s="202">
        <v>751</v>
      </c>
      <c r="T252" s="202"/>
      <c r="U252" s="202"/>
      <c r="V252" s="202"/>
      <c r="W252" s="202"/>
      <c r="X252" s="202">
        <v>626</v>
      </c>
      <c r="Y252" s="183">
        <f t="shared" si="20"/>
        <v>2845</v>
      </c>
      <c r="Z252" s="249"/>
      <c r="AA252" s="202"/>
      <c r="AB252" s="202"/>
      <c r="AC252" s="202"/>
      <c r="AD252" s="202"/>
      <c r="AE252" s="202"/>
      <c r="AF252" s="202"/>
      <c r="AG252" s="202"/>
      <c r="AH252" s="202"/>
      <c r="AI252" s="202"/>
      <c r="AJ252" s="202"/>
      <c r="AK252" s="202"/>
      <c r="AL252" s="202"/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179">
        <f>SUM(AA252:AX252)</f>
        <v>0</v>
      </c>
    </row>
    <row r="253" spans="1:51" s="203" customFormat="1" ht="22.5" hidden="1" x14ac:dyDescent="0.35">
      <c r="A253" s="199" t="s">
        <v>36</v>
      </c>
      <c r="B253" s="200"/>
      <c r="C253" s="151">
        <f t="shared" ref="C253:C254" si="21">Y253+AY253</f>
        <v>11174.5</v>
      </c>
      <c r="D253" s="200"/>
      <c r="E253" s="201"/>
      <c r="F253" s="202"/>
      <c r="G253" s="202">
        <v>1300</v>
      </c>
      <c r="H253" s="202">
        <v>787</v>
      </c>
      <c r="I253" s="298">
        <v>1200</v>
      </c>
      <c r="J253" s="202">
        <v>250</v>
      </c>
      <c r="K253" s="202"/>
      <c r="L253" s="202">
        <v>1100</v>
      </c>
      <c r="M253" s="202">
        <v>600</v>
      </c>
      <c r="N253" s="202"/>
      <c r="O253" s="202">
        <v>200</v>
      </c>
      <c r="P253" s="202">
        <v>500</v>
      </c>
      <c r="Q253" s="202">
        <v>900</v>
      </c>
      <c r="R253" s="202"/>
      <c r="S253" s="202">
        <v>1200</v>
      </c>
      <c r="T253" s="202"/>
      <c r="U253" s="202"/>
      <c r="V253" s="202"/>
      <c r="W253" s="202">
        <v>600</v>
      </c>
      <c r="X253" s="202">
        <v>1213</v>
      </c>
      <c r="Y253" s="183">
        <f t="shared" si="20"/>
        <v>9850</v>
      </c>
      <c r="Z253" s="249"/>
      <c r="AA253" s="202">
        <v>20</v>
      </c>
      <c r="AB253" s="202">
        <v>70</v>
      </c>
      <c r="AC253" s="202">
        <v>700</v>
      </c>
      <c r="AD253" s="202"/>
      <c r="AE253" s="202">
        <v>30</v>
      </c>
      <c r="AF253" s="202">
        <v>50</v>
      </c>
      <c r="AG253" s="202">
        <v>150</v>
      </c>
      <c r="AH253" s="202">
        <v>0</v>
      </c>
      <c r="AI253" s="202">
        <v>5</v>
      </c>
      <c r="AJ253" s="202">
        <v>10</v>
      </c>
      <c r="AK253" s="202">
        <v>5</v>
      </c>
      <c r="AL253" s="202">
        <v>7.5</v>
      </c>
      <c r="AM253" s="202">
        <v>13</v>
      </c>
      <c r="AN253" s="202">
        <v>50</v>
      </c>
      <c r="AO253" s="202">
        <v>16</v>
      </c>
      <c r="AP253" s="202"/>
      <c r="AQ253" s="202"/>
      <c r="AR253" s="202">
        <v>38</v>
      </c>
      <c r="AS253" s="202">
        <v>50</v>
      </c>
      <c r="AT253" s="202">
        <v>55</v>
      </c>
      <c r="AU253" s="202"/>
      <c r="AV253" s="202"/>
      <c r="AW253" s="202">
        <v>50</v>
      </c>
      <c r="AX253" s="202">
        <v>5</v>
      </c>
      <c r="AY253" s="179">
        <f t="shared" ref="AY253" si="22">SUM(AA253:AX253)</f>
        <v>1324.5</v>
      </c>
    </row>
    <row r="254" spans="1:51" s="203" customFormat="1" ht="22.5" hidden="1" x14ac:dyDescent="0.35">
      <c r="A254" s="199" t="s">
        <v>38</v>
      </c>
      <c r="B254" s="200"/>
      <c r="C254" s="151">
        <f t="shared" si="21"/>
        <v>9221</v>
      </c>
      <c r="D254" s="200"/>
      <c r="E254" s="201"/>
      <c r="F254" s="202"/>
      <c r="G254" s="202">
        <v>1200</v>
      </c>
      <c r="H254" s="202">
        <v>585</v>
      </c>
      <c r="I254" s="202">
        <v>1200</v>
      </c>
      <c r="J254" s="202">
        <v>160</v>
      </c>
      <c r="K254" s="202"/>
      <c r="L254" s="202">
        <v>1100</v>
      </c>
      <c r="M254" s="202">
        <v>600</v>
      </c>
      <c r="N254" s="202"/>
      <c r="O254" s="202">
        <v>200</v>
      </c>
      <c r="P254" s="202">
        <v>500</v>
      </c>
      <c r="Q254" s="202">
        <v>500</v>
      </c>
      <c r="R254" s="202"/>
      <c r="S254" s="202">
        <v>1200</v>
      </c>
      <c r="T254" s="202"/>
      <c r="U254" s="202"/>
      <c r="V254" s="202"/>
      <c r="W254" s="202">
        <v>600</v>
      </c>
      <c r="X254" s="202">
        <v>1190</v>
      </c>
      <c r="Y254" s="183">
        <f t="shared" si="20"/>
        <v>9035</v>
      </c>
      <c r="Z254" s="249"/>
      <c r="AA254" s="202">
        <v>20</v>
      </c>
      <c r="AB254" s="202">
        <v>35</v>
      </c>
      <c r="AC254" s="202">
        <v>10</v>
      </c>
      <c r="AD254" s="202"/>
      <c r="AE254" s="202"/>
      <c r="AF254" s="202">
        <v>50</v>
      </c>
      <c r="AG254" s="202"/>
      <c r="AH254" s="202"/>
      <c r="AI254" s="202">
        <v>5</v>
      </c>
      <c r="AJ254" s="202"/>
      <c r="AK254" s="202"/>
      <c r="AL254" s="202"/>
      <c r="AM254" s="202"/>
      <c r="AN254" s="202"/>
      <c r="AO254" s="202"/>
      <c r="AP254" s="202"/>
      <c r="AQ254" s="202"/>
      <c r="AR254" s="202"/>
      <c r="AS254" s="202"/>
      <c r="AT254" s="202">
        <v>55</v>
      </c>
      <c r="AU254" s="202"/>
      <c r="AV254" s="202"/>
      <c r="AW254" s="202">
        <v>10</v>
      </c>
      <c r="AX254" s="202">
        <v>1</v>
      </c>
      <c r="AY254" s="179">
        <f>SUM(AA254:AX254)</f>
        <v>186</v>
      </c>
    </row>
    <row r="255" spans="1:51" s="203" customFormat="1" ht="22.5" hidden="1" x14ac:dyDescent="0.35">
      <c r="A255" s="207" t="s">
        <v>232</v>
      </c>
      <c r="B255" s="288"/>
      <c r="C255" s="301">
        <v>11195</v>
      </c>
      <c r="D255" s="288"/>
      <c r="E255" s="302"/>
      <c r="F255" s="202">
        <v>318</v>
      </c>
      <c r="G255" s="202">
        <v>1445</v>
      </c>
      <c r="H255" s="202">
        <v>451</v>
      </c>
      <c r="I255" s="202">
        <v>1204</v>
      </c>
      <c r="J255" s="202">
        <v>250</v>
      </c>
      <c r="K255" s="202"/>
      <c r="L255" s="202">
        <v>589</v>
      </c>
      <c r="M255" s="202">
        <v>600</v>
      </c>
      <c r="N255" s="202"/>
      <c r="O255" s="202">
        <v>200</v>
      </c>
      <c r="P255" s="202">
        <v>745</v>
      </c>
      <c r="Q255" s="202">
        <v>950</v>
      </c>
      <c r="R255" s="202"/>
      <c r="S255" s="202">
        <v>1189</v>
      </c>
      <c r="T255" s="202"/>
      <c r="U255" s="202"/>
      <c r="V255" s="202">
        <v>412</v>
      </c>
      <c r="W255" s="202">
        <v>600</v>
      </c>
      <c r="X255" s="202">
        <v>1126</v>
      </c>
      <c r="Y255" s="183">
        <f t="shared" si="20"/>
        <v>10079</v>
      </c>
      <c r="Z255" s="249">
        <v>0</v>
      </c>
      <c r="AA255" s="202">
        <v>16</v>
      </c>
      <c r="AB255" s="202">
        <v>70</v>
      </c>
      <c r="AC255" s="202">
        <v>201</v>
      </c>
      <c r="AD255" s="202"/>
      <c r="AE255" s="202">
        <v>23</v>
      </c>
      <c r="AF255" s="202">
        <v>170</v>
      </c>
      <c r="AG255" s="202">
        <v>150</v>
      </c>
      <c r="AH255" s="202">
        <v>0</v>
      </c>
      <c r="AI255" s="202">
        <v>30</v>
      </c>
      <c r="AJ255" s="202">
        <v>10</v>
      </c>
      <c r="AK255" s="202">
        <v>5</v>
      </c>
      <c r="AL255" s="202">
        <v>7.5</v>
      </c>
      <c r="AM255" s="202">
        <v>13</v>
      </c>
      <c r="AN255" s="202">
        <v>40</v>
      </c>
      <c r="AO255" s="202"/>
      <c r="AP255" s="202"/>
      <c r="AQ255" s="202"/>
      <c r="AR255" s="202"/>
      <c r="AS255" s="202">
        <v>50</v>
      </c>
      <c r="AT255" s="202">
        <v>90</v>
      </c>
      <c r="AU255" s="202"/>
      <c r="AV255" s="202">
        <v>0</v>
      </c>
      <c r="AW255" s="202">
        <v>209</v>
      </c>
      <c r="AX255" s="202">
        <v>46</v>
      </c>
      <c r="AY255" s="179">
        <f>SUM(AA255:AX255)</f>
        <v>1130.5</v>
      </c>
    </row>
    <row r="256" spans="1:51" s="209" customFormat="1" ht="21.75" x14ac:dyDescent="0.3">
      <c r="A256" s="177" t="s">
        <v>231</v>
      </c>
      <c r="B256" s="177"/>
      <c r="C256" s="151">
        <f>Y256+AY256</f>
        <v>11331.67</v>
      </c>
      <c r="D256" s="177"/>
      <c r="E256" s="178"/>
      <c r="F256" s="186">
        <f t="shared" ref="F256:X256" si="23">F258+F259+F261+F262+F263</f>
        <v>79</v>
      </c>
      <c r="G256" s="186">
        <f t="shared" si="23"/>
        <v>1358</v>
      </c>
      <c r="H256" s="186">
        <f t="shared" si="23"/>
        <v>453</v>
      </c>
      <c r="I256" s="186">
        <f t="shared" si="23"/>
        <v>1234</v>
      </c>
      <c r="J256" s="186">
        <f t="shared" si="23"/>
        <v>301</v>
      </c>
      <c r="K256" s="186">
        <f t="shared" si="23"/>
        <v>0</v>
      </c>
      <c r="L256" s="186">
        <f t="shared" si="23"/>
        <v>589</v>
      </c>
      <c r="M256" s="186">
        <f t="shared" si="23"/>
        <v>600</v>
      </c>
      <c r="N256" s="186">
        <f t="shared" si="23"/>
        <v>0</v>
      </c>
      <c r="O256" s="186">
        <f t="shared" si="23"/>
        <v>152</v>
      </c>
      <c r="P256" s="186">
        <f t="shared" si="23"/>
        <v>360</v>
      </c>
      <c r="Q256" s="186">
        <f t="shared" si="23"/>
        <v>783</v>
      </c>
      <c r="R256" s="186">
        <f t="shared" si="23"/>
        <v>0</v>
      </c>
      <c r="S256" s="186">
        <f t="shared" si="23"/>
        <v>1189</v>
      </c>
      <c r="T256" s="186">
        <f t="shared" si="23"/>
        <v>0</v>
      </c>
      <c r="U256" s="186">
        <f t="shared" si="23"/>
        <v>0</v>
      </c>
      <c r="V256" s="186">
        <f t="shared" si="23"/>
        <v>145</v>
      </c>
      <c r="W256" s="186">
        <f t="shared" si="23"/>
        <v>600</v>
      </c>
      <c r="X256" s="186">
        <f t="shared" si="23"/>
        <v>1146</v>
      </c>
      <c r="Y256" s="206">
        <f t="shared" si="20"/>
        <v>8989</v>
      </c>
      <c r="Z256" s="277">
        <v>0</v>
      </c>
      <c r="AA256" s="186">
        <f t="shared" ref="AA256:AY256" si="24">AA258+AA259+AA261+AA262+AA263</f>
        <v>16</v>
      </c>
      <c r="AB256" s="186">
        <f t="shared" si="24"/>
        <v>70</v>
      </c>
      <c r="AC256" s="186">
        <f t="shared" si="24"/>
        <v>1192</v>
      </c>
      <c r="AD256" s="186">
        <f t="shared" si="24"/>
        <v>0</v>
      </c>
      <c r="AE256" s="186">
        <f t="shared" si="24"/>
        <v>28</v>
      </c>
      <c r="AF256" s="186">
        <f t="shared" si="24"/>
        <v>250</v>
      </c>
      <c r="AG256" s="186">
        <f t="shared" si="24"/>
        <v>150</v>
      </c>
      <c r="AH256" s="186">
        <f t="shared" si="24"/>
        <v>0</v>
      </c>
      <c r="AI256" s="186">
        <f t="shared" si="24"/>
        <v>30</v>
      </c>
      <c r="AJ256" s="186">
        <f t="shared" si="24"/>
        <v>20</v>
      </c>
      <c r="AK256" s="186">
        <v>20</v>
      </c>
      <c r="AL256" s="186">
        <f t="shared" si="24"/>
        <v>2.7</v>
      </c>
      <c r="AM256" s="186">
        <f t="shared" si="24"/>
        <v>13</v>
      </c>
      <c r="AN256" s="186">
        <f t="shared" si="24"/>
        <v>40</v>
      </c>
      <c r="AO256" s="186">
        <f t="shared" si="24"/>
        <v>22</v>
      </c>
      <c r="AP256" s="186">
        <f t="shared" si="24"/>
        <v>0</v>
      </c>
      <c r="AQ256" s="186">
        <f t="shared" si="24"/>
        <v>30</v>
      </c>
      <c r="AR256" s="186">
        <f t="shared" si="24"/>
        <v>48</v>
      </c>
      <c r="AS256" s="186">
        <f t="shared" si="24"/>
        <v>10</v>
      </c>
      <c r="AT256" s="186">
        <f t="shared" si="24"/>
        <v>99</v>
      </c>
      <c r="AU256" s="186">
        <f t="shared" si="24"/>
        <v>70</v>
      </c>
      <c r="AV256" s="186">
        <f t="shared" si="24"/>
        <v>0</v>
      </c>
      <c r="AW256" s="186">
        <f t="shared" si="24"/>
        <v>183</v>
      </c>
      <c r="AX256" s="186">
        <f t="shared" si="24"/>
        <v>48.97</v>
      </c>
      <c r="AY256" s="186">
        <f t="shared" si="24"/>
        <v>2342.67</v>
      </c>
    </row>
    <row r="257" spans="1:51" ht="21" customHeight="1" x14ac:dyDescent="0.35">
      <c r="A257" s="199" t="s">
        <v>37</v>
      </c>
      <c r="B257" s="77"/>
      <c r="C257" s="221">
        <f>100/C255*C256</f>
        <v>101.22081286288521</v>
      </c>
      <c r="D257" s="221" t="e">
        <f t="shared" ref="D257:Y257" si="25">100/D255*D256</f>
        <v>#DIV/0!</v>
      </c>
      <c r="E257" s="221" t="e">
        <f t="shared" si="25"/>
        <v>#DIV/0!</v>
      </c>
      <c r="F257" s="222">
        <f t="shared" si="25"/>
        <v>24.842767295597483</v>
      </c>
      <c r="G257" s="222">
        <f t="shared" si="25"/>
        <v>93.979238754325266</v>
      </c>
      <c r="H257" s="222">
        <f t="shared" si="25"/>
        <v>100.44345898004435</v>
      </c>
      <c r="I257" s="222">
        <f t="shared" si="25"/>
        <v>102.49169435215947</v>
      </c>
      <c r="J257" s="222">
        <f t="shared" si="25"/>
        <v>120.4</v>
      </c>
      <c r="K257" s="222" t="e">
        <f t="shared" si="25"/>
        <v>#DIV/0!</v>
      </c>
      <c r="L257" s="222">
        <f t="shared" si="25"/>
        <v>100</v>
      </c>
      <c r="M257" s="222">
        <f t="shared" si="25"/>
        <v>100</v>
      </c>
      <c r="N257" s="222" t="e">
        <f t="shared" si="25"/>
        <v>#DIV/0!</v>
      </c>
      <c r="O257" s="222">
        <f t="shared" si="25"/>
        <v>76</v>
      </c>
      <c r="P257" s="222">
        <f t="shared" si="25"/>
        <v>48.322147651006709</v>
      </c>
      <c r="Q257" s="222">
        <f t="shared" si="25"/>
        <v>82.421052631578945</v>
      </c>
      <c r="R257" s="222" t="e">
        <f t="shared" si="25"/>
        <v>#DIV/0!</v>
      </c>
      <c r="S257" s="222">
        <f t="shared" si="25"/>
        <v>100</v>
      </c>
      <c r="T257" s="222" t="e">
        <f t="shared" si="25"/>
        <v>#DIV/0!</v>
      </c>
      <c r="U257" s="222" t="e">
        <f t="shared" si="25"/>
        <v>#DIV/0!</v>
      </c>
      <c r="V257" s="222">
        <f t="shared" si="25"/>
        <v>35.194174757281552</v>
      </c>
      <c r="W257" s="222">
        <f t="shared" si="25"/>
        <v>100</v>
      </c>
      <c r="X257" s="222">
        <f t="shared" si="25"/>
        <v>101.77619893428064</v>
      </c>
      <c r="Y257" s="221">
        <f t="shared" si="25"/>
        <v>89.185435063002288</v>
      </c>
      <c r="Z257" s="278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7"/>
      <c r="AU257" s="75"/>
      <c r="AV257" s="75"/>
      <c r="AW257" s="75"/>
      <c r="AX257" s="75"/>
      <c r="AY257" s="221">
        <f t="shared" ref="AY257" si="26">100/AY255*AY256</f>
        <v>207.22423706324636</v>
      </c>
    </row>
    <row r="258" spans="1:51" ht="22.5" hidden="1" x14ac:dyDescent="0.35">
      <c r="A258" s="199" t="s">
        <v>233</v>
      </c>
      <c r="B258" s="77"/>
      <c r="C258" s="151">
        <f t="shared" ref="C258:C287" si="27">Y258+AY258</f>
        <v>2144.87</v>
      </c>
      <c r="D258" s="77"/>
      <c r="E258" s="92"/>
      <c r="F258" s="291">
        <v>79</v>
      </c>
      <c r="G258" s="291">
        <v>369</v>
      </c>
      <c r="H258" s="75"/>
      <c r="I258" s="163">
        <v>200</v>
      </c>
      <c r="J258" s="291">
        <v>88</v>
      </c>
      <c r="K258" s="75"/>
      <c r="L258" s="163">
        <v>140</v>
      </c>
      <c r="M258" s="77"/>
      <c r="N258" s="75"/>
      <c r="O258" s="75"/>
      <c r="P258" s="163">
        <v>360</v>
      </c>
      <c r="Q258" s="75"/>
      <c r="R258" s="75"/>
      <c r="S258" s="163">
        <v>299</v>
      </c>
      <c r="T258" s="75"/>
      <c r="U258" s="75"/>
      <c r="V258" s="75"/>
      <c r="W258" s="163">
        <v>197</v>
      </c>
      <c r="X258" s="163">
        <v>162</v>
      </c>
      <c r="Y258" s="179">
        <f t="shared" ref="Y258:Y290" si="28">SUM(F258:X258)</f>
        <v>1894</v>
      </c>
      <c r="Z258" s="234"/>
      <c r="AA258" s="76">
        <v>10</v>
      </c>
      <c r="AB258" s="76">
        <v>25</v>
      </c>
      <c r="AC258" s="75"/>
      <c r="AD258" s="75"/>
      <c r="AE258" s="75"/>
      <c r="AF258" s="76"/>
      <c r="AG258" s="75"/>
      <c r="AH258" s="75"/>
      <c r="AI258" s="75"/>
      <c r="AJ258" s="76">
        <v>10</v>
      </c>
      <c r="AK258" s="76">
        <v>20</v>
      </c>
      <c r="AL258" s="75"/>
      <c r="AM258" s="163">
        <v>6</v>
      </c>
      <c r="AN258" s="75"/>
      <c r="AO258" s="76">
        <v>10</v>
      </c>
      <c r="AP258" s="75"/>
      <c r="AQ258" s="163">
        <v>10</v>
      </c>
      <c r="AR258" s="163">
        <v>12</v>
      </c>
      <c r="AS258" s="75"/>
      <c r="AT258" s="163">
        <v>30</v>
      </c>
      <c r="AU258" s="163">
        <v>35</v>
      </c>
      <c r="AV258" s="75"/>
      <c r="AW258" s="190">
        <v>64</v>
      </c>
      <c r="AX258" s="291">
        <v>18.87</v>
      </c>
      <c r="AY258" s="179">
        <f t="shared" ref="AY258:AY290" si="29">SUM(AA258:AX258)</f>
        <v>250.87</v>
      </c>
    </row>
    <row r="259" spans="1:51" ht="22.5" hidden="1" x14ac:dyDescent="0.35">
      <c r="A259" s="199" t="s">
        <v>234</v>
      </c>
      <c r="B259" s="77"/>
      <c r="C259" s="151">
        <f t="shared" si="27"/>
        <v>6725.32</v>
      </c>
      <c r="D259" s="77"/>
      <c r="E259" s="92"/>
      <c r="F259" s="291"/>
      <c r="G259" s="76">
        <v>772</v>
      </c>
      <c r="H259" s="163">
        <v>399</v>
      </c>
      <c r="I259" s="163">
        <v>790</v>
      </c>
      <c r="J259" s="76">
        <v>94</v>
      </c>
      <c r="K259" s="76"/>
      <c r="L259" s="205">
        <v>210</v>
      </c>
      <c r="M259" s="313">
        <v>300</v>
      </c>
      <c r="N259" s="75"/>
      <c r="O259" s="163">
        <v>72</v>
      </c>
      <c r="P259" s="163">
        <v>0</v>
      </c>
      <c r="Q259" s="313">
        <v>783</v>
      </c>
      <c r="R259" s="75"/>
      <c r="S259" s="163">
        <v>825</v>
      </c>
      <c r="T259" s="75"/>
      <c r="U259" s="75"/>
      <c r="V259" s="291">
        <v>45</v>
      </c>
      <c r="W259" s="163">
        <v>147</v>
      </c>
      <c r="X259" s="163">
        <v>848</v>
      </c>
      <c r="Y259" s="179">
        <f t="shared" si="28"/>
        <v>5285</v>
      </c>
      <c r="Z259" s="234"/>
      <c r="AA259" s="76">
        <v>6</v>
      </c>
      <c r="AB259" s="76">
        <v>45</v>
      </c>
      <c r="AC259" s="163">
        <v>731</v>
      </c>
      <c r="AD259" s="75"/>
      <c r="AE259" s="76">
        <v>25</v>
      </c>
      <c r="AF259" s="163">
        <v>180</v>
      </c>
      <c r="AG259" s="291">
        <v>150</v>
      </c>
      <c r="AH259" s="75"/>
      <c r="AI259" s="76">
        <v>15</v>
      </c>
      <c r="AJ259" s="76">
        <v>10</v>
      </c>
      <c r="AK259" s="76"/>
      <c r="AL259" s="291">
        <v>2.7</v>
      </c>
      <c r="AM259" s="163">
        <v>7</v>
      </c>
      <c r="AN259" s="163">
        <v>40</v>
      </c>
      <c r="AO259" s="76">
        <v>6</v>
      </c>
      <c r="AP259" s="75"/>
      <c r="AQ259" s="163">
        <v>10</v>
      </c>
      <c r="AR259" s="163">
        <v>18</v>
      </c>
      <c r="AS259" s="76">
        <v>10</v>
      </c>
      <c r="AT259" s="163">
        <v>9</v>
      </c>
      <c r="AU259" s="163">
        <v>35</v>
      </c>
      <c r="AV259" s="75"/>
      <c r="AW259" s="190">
        <v>112</v>
      </c>
      <c r="AX259" s="291">
        <v>28.62</v>
      </c>
      <c r="AY259" s="179">
        <f t="shared" si="29"/>
        <v>1440.32</v>
      </c>
    </row>
    <row r="260" spans="1:51" s="286" customFormat="1" ht="20.25" hidden="1" x14ac:dyDescent="0.3">
      <c r="A260" s="279" t="s">
        <v>244</v>
      </c>
      <c r="B260" s="280"/>
      <c r="C260" s="281">
        <f t="shared" si="27"/>
        <v>287</v>
      </c>
      <c r="D260" s="280"/>
      <c r="E260" s="282"/>
      <c r="F260" s="280"/>
      <c r="G260" s="283"/>
      <c r="H260" s="283"/>
      <c r="I260" s="297">
        <v>208</v>
      </c>
      <c r="J260" s="283"/>
      <c r="K260" s="283"/>
      <c r="L260" s="297">
        <v>79</v>
      </c>
      <c r="M260" s="312"/>
      <c r="N260" s="280"/>
      <c r="O260" s="312"/>
      <c r="P260" s="312"/>
      <c r="Q260" s="280"/>
      <c r="R260" s="280"/>
      <c r="S260" s="297"/>
      <c r="T260" s="280"/>
      <c r="U260" s="280"/>
      <c r="V260" s="280"/>
      <c r="W260" s="297"/>
      <c r="X260" s="297"/>
      <c r="Y260" s="284">
        <f t="shared" si="28"/>
        <v>287</v>
      </c>
      <c r="Z260" s="285"/>
      <c r="AA260" s="283"/>
      <c r="AB260" s="283"/>
      <c r="AC260" s="283"/>
      <c r="AD260" s="280"/>
      <c r="AE260" s="280"/>
      <c r="AF260" s="297"/>
      <c r="AG260" s="280"/>
      <c r="AH260" s="280"/>
      <c r="AI260" s="283"/>
      <c r="AJ260" s="283"/>
      <c r="AK260" s="283"/>
      <c r="AL260" s="280"/>
      <c r="AM260" s="297"/>
      <c r="AN260" s="283"/>
      <c r="AO260" s="280"/>
      <c r="AP260" s="280"/>
      <c r="AQ260" s="297"/>
      <c r="AR260" s="297"/>
      <c r="AS260" s="280"/>
      <c r="AT260" s="297"/>
      <c r="AU260" s="280"/>
      <c r="AV260" s="280"/>
      <c r="AW260" s="303"/>
      <c r="AX260" s="280"/>
      <c r="AY260" s="284"/>
    </row>
    <row r="261" spans="1:51" ht="22.5" hidden="1" x14ac:dyDescent="0.35">
      <c r="A261" s="199" t="s">
        <v>235</v>
      </c>
      <c r="B261" s="77"/>
      <c r="C261" s="151">
        <f t="shared" si="27"/>
        <v>287</v>
      </c>
      <c r="D261" s="77"/>
      <c r="E261" s="92"/>
      <c r="F261" s="75"/>
      <c r="G261" s="75"/>
      <c r="H261" s="75"/>
      <c r="I261" s="163">
        <v>208</v>
      </c>
      <c r="J261" s="75"/>
      <c r="K261" s="75"/>
      <c r="L261" s="163">
        <v>79</v>
      </c>
      <c r="M261" s="77"/>
      <c r="N261" s="75"/>
      <c r="O261" s="77"/>
      <c r="P261" s="77"/>
      <c r="Q261" s="75"/>
      <c r="R261" s="75"/>
      <c r="S261" s="163"/>
      <c r="T261" s="75"/>
      <c r="U261" s="75"/>
      <c r="V261" s="75"/>
      <c r="W261" s="77"/>
      <c r="X261" s="77"/>
      <c r="Y261" s="179">
        <f t="shared" si="28"/>
        <v>287</v>
      </c>
      <c r="Z261" s="234"/>
      <c r="AA261" s="75"/>
      <c r="AB261" s="75"/>
      <c r="AC261" s="75"/>
      <c r="AD261" s="75"/>
      <c r="AE261" s="75"/>
      <c r="AF261" s="77"/>
      <c r="AG261" s="75"/>
      <c r="AH261" s="75"/>
      <c r="AI261" s="75"/>
      <c r="AJ261" s="75"/>
      <c r="AK261" s="75"/>
      <c r="AL261" s="75"/>
      <c r="AM261" s="77"/>
      <c r="AN261" s="75"/>
      <c r="AO261" s="75"/>
      <c r="AP261" s="75"/>
      <c r="AQ261" s="163"/>
      <c r="AR261" s="163"/>
      <c r="AS261" s="75"/>
      <c r="AT261" s="77"/>
      <c r="AU261" s="75"/>
      <c r="AV261" s="75"/>
      <c r="AW261" s="190"/>
      <c r="AX261" s="75"/>
      <c r="AY261" s="179">
        <f t="shared" si="29"/>
        <v>0</v>
      </c>
    </row>
    <row r="262" spans="1:51" ht="22.5" hidden="1" x14ac:dyDescent="0.35">
      <c r="A262" s="199" t="s">
        <v>239</v>
      </c>
      <c r="B262" s="77"/>
      <c r="C262" s="151">
        <f t="shared" si="27"/>
        <v>757.25</v>
      </c>
      <c r="D262" s="77"/>
      <c r="E262" s="92"/>
      <c r="F262" s="75"/>
      <c r="G262" s="76">
        <v>30</v>
      </c>
      <c r="H262" s="163">
        <v>54</v>
      </c>
      <c r="I262" s="77"/>
      <c r="J262" s="76">
        <v>68</v>
      </c>
      <c r="K262" s="75"/>
      <c r="L262" s="205">
        <v>130</v>
      </c>
      <c r="M262" s="77"/>
      <c r="N262" s="75"/>
      <c r="O262" s="77"/>
      <c r="P262" s="77"/>
      <c r="Q262" s="75"/>
      <c r="R262" s="75"/>
      <c r="S262" s="163">
        <v>65</v>
      </c>
      <c r="T262" s="75"/>
      <c r="U262" s="75"/>
      <c r="V262" s="76">
        <v>100</v>
      </c>
      <c r="W262" s="77"/>
      <c r="X262" s="163">
        <v>120</v>
      </c>
      <c r="Y262" s="179">
        <f t="shared" si="28"/>
        <v>567</v>
      </c>
      <c r="Z262" s="234"/>
      <c r="AA262" s="75"/>
      <c r="AB262" s="75"/>
      <c r="AC262" s="75"/>
      <c r="AD262" s="75"/>
      <c r="AE262" s="76">
        <v>3</v>
      </c>
      <c r="AF262" s="163">
        <v>70</v>
      </c>
      <c r="AG262" s="75"/>
      <c r="AH262" s="75"/>
      <c r="AI262" s="76">
        <v>15</v>
      </c>
      <c r="AJ262" s="75"/>
      <c r="AK262" s="75"/>
      <c r="AL262" s="76"/>
      <c r="AM262" s="77"/>
      <c r="AN262" s="76"/>
      <c r="AO262" s="291">
        <v>6</v>
      </c>
      <c r="AP262" s="75"/>
      <c r="AQ262" s="163">
        <v>10</v>
      </c>
      <c r="AR262" s="163">
        <v>18</v>
      </c>
      <c r="AS262" s="75"/>
      <c r="AT262" s="163">
        <v>60</v>
      </c>
      <c r="AU262" s="75"/>
      <c r="AV262" s="75"/>
      <c r="AW262" s="190">
        <v>7</v>
      </c>
      <c r="AX262" s="75">
        <v>1.25</v>
      </c>
      <c r="AY262" s="179">
        <f t="shared" si="29"/>
        <v>190.25</v>
      </c>
    </row>
    <row r="263" spans="1:51" ht="22.5" hidden="1" x14ac:dyDescent="0.35">
      <c r="A263" s="199" t="s">
        <v>236</v>
      </c>
      <c r="B263" s="77"/>
      <c r="C263" s="151">
        <f t="shared" si="27"/>
        <v>1417.23</v>
      </c>
      <c r="D263" s="77"/>
      <c r="E263" s="92"/>
      <c r="F263" s="75"/>
      <c r="G263" s="76">
        <v>187</v>
      </c>
      <c r="H263" s="75"/>
      <c r="I263" s="163">
        <v>36</v>
      </c>
      <c r="J263" s="291">
        <v>51</v>
      </c>
      <c r="K263" s="75"/>
      <c r="L263" s="163">
        <v>30</v>
      </c>
      <c r="M263" s="163">
        <v>300</v>
      </c>
      <c r="N263" s="75"/>
      <c r="O263" s="163">
        <v>80</v>
      </c>
      <c r="P263" s="77"/>
      <c r="Q263" s="75"/>
      <c r="R263" s="75"/>
      <c r="S263" s="163">
        <v>0</v>
      </c>
      <c r="T263" s="75"/>
      <c r="U263" s="75"/>
      <c r="V263" s="75"/>
      <c r="W263" s="163">
        <v>256</v>
      </c>
      <c r="X263" s="163">
        <v>16</v>
      </c>
      <c r="Y263" s="179">
        <f t="shared" si="28"/>
        <v>956</v>
      </c>
      <c r="Z263" s="234"/>
      <c r="AA263" s="75"/>
      <c r="AB263" s="75"/>
      <c r="AC263" s="163">
        <v>461</v>
      </c>
      <c r="AD263" s="75"/>
      <c r="AE263" s="75"/>
      <c r="AF263" s="77"/>
      <c r="AG263" s="75"/>
      <c r="AH263" s="75"/>
      <c r="AI263" s="75"/>
      <c r="AJ263" s="75"/>
      <c r="AK263" s="75"/>
      <c r="AL263" s="75"/>
      <c r="AM263" s="77"/>
      <c r="AN263" s="75"/>
      <c r="AO263" s="75"/>
      <c r="AP263" s="75"/>
      <c r="AQ263" s="75"/>
      <c r="AR263" s="291"/>
      <c r="AS263" s="75"/>
      <c r="AT263" s="77"/>
      <c r="AU263" s="75"/>
      <c r="AV263" s="75"/>
      <c r="AW263" s="190"/>
      <c r="AX263" s="75">
        <v>0.23</v>
      </c>
      <c r="AY263" s="179">
        <f t="shared" si="29"/>
        <v>461.23</v>
      </c>
    </row>
    <row r="264" spans="1:51" s="2" customFormat="1" ht="21.75" x14ac:dyDescent="0.3">
      <c r="A264" s="295" t="s">
        <v>48</v>
      </c>
      <c r="B264" s="77"/>
      <c r="C264" s="151">
        <f t="shared" si="27"/>
        <v>8629</v>
      </c>
      <c r="D264" s="77"/>
      <c r="E264" s="92"/>
      <c r="F264" s="163">
        <v>450</v>
      </c>
      <c r="G264" s="163">
        <v>680</v>
      </c>
      <c r="H264" s="163">
        <v>453</v>
      </c>
      <c r="I264" s="163">
        <v>1234</v>
      </c>
      <c r="J264" s="163">
        <v>210</v>
      </c>
      <c r="K264" s="163"/>
      <c r="L264" s="163">
        <v>589</v>
      </c>
      <c r="M264" s="163">
        <v>900</v>
      </c>
      <c r="N264" s="163"/>
      <c r="O264" s="163">
        <v>100</v>
      </c>
      <c r="P264" s="163">
        <v>360</v>
      </c>
      <c r="Q264" s="163">
        <v>411</v>
      </c>
      <c r="R264" s="163"/>
      <c r="S264" s="163">
        <v>1189</v>
      </c>
      <c r="T264" s="163"/>
      <c r="U264" s="163"/>
      <c r="V264" s="163">
        <v>100</v>
      </c>
      <c r="W264" s="163">
        <v>600</v>
      </c>
      <c r="X264" s="163">
        <v>862</v>
      </c>
      <c r="Y264" s="186">
        <f t="shared" si="28"/>
        <v>8138</v>
      </c>
      <c r="Z264" s="292"/>
      <c r="AA264" s="163">
        <v>6</v>
      </c>
      <c r="AB264" s="163">
        <v>30</v>
      </c>
      <c r="AC264" s="163">
        <v>300</v>
      </c>
      <c r="AD264" s="163"/>
      <c r="AE264" s="163"/>
      <c r="AF264" s="163"/>
      <c r="AG264" s="163"/>
      <c r="AH264" s="163"/>
      <c r="AI264" s="163">
        <v>30</v>
      </c>
      <c r="AJ264" s="163">
        <v>20</v>
      </c>
      <c r="AK264" s="163">
        <v>20</v>
      </c>
      <c r="AL264" s="163"/>
      <c r="AM264" s="163"/>
      <c r="AN264" s="163"/>
      <c r="AO264" s="163"/>
      <c r="AP264" s="163"/>
      <c r="AQ264" s="163"/>
      <c r="AR264" s="163">
        <v>30</v>
      </c>
      <c r="AS264" s="163"/>
      <c r="AT264" s="163"/>
      <c r="AU264" s="163"/>
      <c r="AV264" s="163"/>
      <c r="AW264" s="304">
        <v>55</v>
      </c>
      <c r="AX264" s="163"/>
      <c r="AY264" s="186">
        <f t="shared" si="29"/>
        <v>491</v>
      </c>
    </row>
    <row r="265" spans="1:51" s="2" customFormat="1" ht="21.75" x14ac:dyDescent="0.3">
      <c r="A265" s="295" t="s">
        <v>249</v>
      </c>
      <c r="B265" s="77"/>
      <c r="C265" s="151">
        <f t="shared" si="27"/>
        <v>6278</v>
      </c>
      <c r="D265" s="77"/>
      <c r="E265" s="92"/>
      <c r="F265" s="163">
        <v>450</v>
      </c>
      <c r="G265" s="163">
        <v>360</v>
      </c>
      <c r="H265" s="163">
        <v>453</v>
      </c>
      <c r="I265" s="163">
        <v>1234</v>
      </c>
      <c r="J265" s="163">
        <v>200</v>
      </c>
      <c r="K265" s="163"/>
      <c r="L265" s="163">
        <v>589</v>
      </c>
      <c r="M265" s="163">
        <v>500</v>
      </c>
      <c r="N265" s="163"/>
      <c r="O265" s="163">
        <v>72</v>
      </c>
      <c r="P265" s="163">
        <v>220</v>
      </c>
      <c r="Q265" s="163">
        <v>180</v>
      </c>
      <c r="R265" s="163"/>
      <c r="S265" s="163">
        <v>900</v>
      </c>
      <c r="T265" s="163"/>
      <c r="U265" s="163"/>
      <c r="V265" s="163"/>
      <c r="W265" s="163">
        <v>320</v>
      </c>
      <c r="X265" s="163">
        <v>800</v>
      </c>
      <c r="Y265" s="186">
        <f t="shared" si="28"/>
        <v>6278</v>
      </c>
      <c r="Z265" s="292"/>
      <c r="AA265" s="163"/>
      <c r="AB265" s="163"/>
      <c r="AC265" s="163">
        <v>150</v>
      </c>
      <c r="AD265" s="163"/>
      <c r="AE265" s="163"/>
      <c r="AF265" s="163"/>
      <c r="AG265" s="163"/>
      <c r="AH265" s="163"/>
      <c r="AI265" s="163">
        <v>30</v>
      </c>
      <c r="AJ265" s="163">
        <v>20</v>
      </c>
      <c r="AK265" s="163">
        <v>20</v>
      </c>
      <c r="AL265" s="163"/>
      <c r="AM265" s="163"/>
      <c r="AN265" s="163">
        <v>20</v>
      </c>
      <c r="AO265" s="163"/>
      <c r="AP265" s="163"/>
      <c r="AQ265" s="163"/>
      <c r="AR265" s="163">
        <v>48</v>
      </c>
      <c r="AS265" s="163"/>
      <c r="AT265" s="163">
        <v>60</v>
      </c>
      <c r="AU265" s="163"/>
      <c r="AV265" s="163"/>
      <c r="AW265" s="304">
        <v>183</v>
      </c>
      <c r="AX265" s="163"/>
      <c r="AY265" s="186"/>
    </row>
    <row r="266" spans="1:51" ht="22.5" x14ac:dyDescent="0.35">
      <c r="A266" s="199" t="s">
        <v>62</v>
      </c>
      <c r="B266" s="77"/>
      <c r="C266" s="151">
        <f t="shared" si="27"/>
        <v>235</v>
      </c>
      <c r="D266" s="77"/>
      <c r="E266" s="92"/>
      <c r="F266" s="75"/>
      <c r="G266" s="75"/>
      <c r="H266" s="75"/>
      <c r="I266" s="77"/>
      <c r="J266" s="75"/>
      <c r="K266" s="75"/>
      <c r="L266" s="205">
        <v>83</v>
      </c>
      <c r="M266" s="75"/>
      <c r="N266" s="75"/>
      <c r="O266" s="75"/>
      <c r="P266" s="163">
        <v>135</v>
      </c>
      <c r="Q266" s="75"/>
      <c r="R266" s="75"/>
      <c r="S266" s="76"/>
      <c r="T266" s="75"/>
      <c r="U266" s="75"/>
      <c r="V266" s="75"/>
      <c r="W266" s="75"/>
      <c r="X266" s="77"/>
      <c r="Y266" s="179">
        <f t="shared" si="28"/>
        <v>218</v>
      </c>
      <c r="Z266" s="234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7"/>
      <c r="AN266" s="75"/>
      <c r="AO266" s="75"/>
      <c r="AP266" s="75"/>
      <c r="AQ266" s="75"/>
      <c r="AR266" s="75"/>
      <c r="AS266" s="75"/>
      <c r="AT266" s="75"/>
      <c r="AU266" s="75"/>
      <c r="AV266" s="75"/>
      <c r="AW266" s="190"/>
      <c r="AX266" s="75">
        <v>17</v>
      </c>
      <c r="AY266" s="179">
        <f t="shared" si="29"/>
        <v>17</v>
      </c>
    </row>
    <row r="267" spans="1:51" ht="22.5" x14ac:dyDescent="0.35">
      <c r="A267" s="199" t="s">
        <v>241</v>
      </c>
      <c r="B267" s="77"/>
      <c r="C267" s="151">
        <f t="shared" si="27"/>
        <v>107</v>
      </c>
      <c r="D267" s="77"/>
      <c r="E267" s="92"/>
      <c r="F267" s="75"/>
      <c r="G267" s="76"/>
      <c r="H267" s="76">
        <v>0</v>
      </c>
      <c r="I267" s="77"/>
      <c r="J267" s="75"/>
      <c r="K267" s="75"/>
      <c r="L267" s="77"/>
      <c r="M267" s="75"/>
      <c r="N267" s="163">
        <v>88</v>
      </c>
      <c r="O267" s="75"/>
      <c r="P267" s="77"/>
      <c r="Q267" s="75"/>
      <c r="R267" s="75"/>
      <c r="S267" s="76"/>
      <c r="T267" s="75"/>
      <c r="U267" s="75"/>
      <c r="V267" s="75"/>
      <c r="W267" s="75"/>
      <c r="X267" s="163">
        <v>15</v>
      </c>
      <c r="Y267" s="179">
        <f t="shared" si="28"/>
        <v>103</v>
      </c>
      <c r="Z267" s="234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7"/>
      <c r="AN267" s="75"/>
      <c r="AO267" s="75"/>
      <c r="AP267" s="75"/>
      <c r="AQ267" s="75"/>
      <c r="AR267" s="75"/>
      <c r="AS267" s="75"/>
      <c r="AT267" s="75"/>
      <c r="AU267" s="75"/>
      <c r="AV267" s="76">
        <v>4</v>
      </c>
      <c r="AW267" s="190"/>
      <c r="AX267" s="75"/>
      <c r="AY267" s="179">
        <f t="shared" si="29"/>
        <v>4</v>
      </c>
    </row>
    <row r="268" spans="1:51" ht="22.5" x14ac:dyDescent="0.35">
      <c r="A268" s="296" t="s">
        <v>63</v>
      </c>
      <c r="B268" s="77"/>
      <c r="C268" s="151">
        <f t="shared" si="27"/>
        <v>7</v>
      </c>
      <c r="D268" s="77"/>
      <c r="E268" s="92"/>
      <c r="F268" s="75"/>
      <c r="G268" s="291"/>
      <c r="H268" s="291"/>
      <c r="I268" s="77"/>
      <c r="J268" s="75"/>
      <c r="K268" s="75"/>
      <c r="L268" s="77"/>
      <c r="M268" s="75"/>
      <c r="N268" s="75"/>
      <c r="O268" s="75"/>
      <c r="P268" s="77"/>
      <c r="Q268" s="75"/>
      <c r="R268" s="75"/>
      <c r="S268" s="291"/>
      <c r="T268" s="75"/>
      <c r="U268" s="75"/>
      <c r="V268" s="75"/>
      <c r="W268" s="75"/>
      <c r="X268" s="163"/>
      <c r="Y268" s="179">
        <f t="shared" si="28"/>
        <v>0</v>
      </c>
      <c r="Z268" s="234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7"/>
      <c r="AN268" s="75"/>
      <c r="AO268" s="75"/>
      <c r="AP268" s="75"/>
      <c r="AQ268" s="75"/>
      <c r="AR268" s="75"/>
      <c r="AS268" s="75"/>
      <c r="AT268" s="75"/>
      <c r="AU268" s="75"/>
      <c r="AV268" s="291"/>
      <c r="AW268" s="190">
        <v>7</v>
      </c>
      <c r="AX268" s="75"/>
      <c r="AY268" s="179">
        <f t="shared" si="29"/>
        <v>7</v>
      </c>
    </row>
    <row r="269" spans="1:51" ht="22.5" x14ac:dyDescent="0.35">
      <c r="A269" s="296" t="s">
        <v>67</v>
      </c>
      <c r="B269" s="77"/>
      <c r="C269" s="151">
        <f t="shared" si="27"/>
        <v>20</v>
      </c>
      <c r="D269" s="77"/>
      <c r="E269" s="92"/>
      <c r="F269" s="75"/>
      <c r="G269" s="291"/>
      <c r="H269" s="291"/>
      <c r="I269" s="77"/>
      <c r="J269" s="75"/>
      <c r="K269" s="75"/>
      <c r="L269" s="77"/>
      <c r="M269" s="75"/>
      <c r="N269" s="75"/>
      <c r="O269" s="75"/>
      <c r="P269" s="75"/>
      <c r="Q269" s="75"/>
      <c r="R269" s="75"/>
      <c r="S269" s="291"/>
      <c r="T269" s="75"/>
      <c r="U269" s="75"/>
      <c r="V269" s="75"/>
      <c r="W269" s="75"/>
      <c r="X269" s="163"/>
      <c r="Y269" s="179">
        <f t="shared" si="28"/>
        <v>0</v>
      </c>
      <c r="Z269" s="234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7"/>
      <c r="AN269" s="75"/>
      <c r="AO269" s="75"/>
      <c r="AP269" s="75"/>
      <c r="AQ269" s="75"/>
      <c r="AR269" s="75"/>
      <c r="AS269" s="75"/>
      <c r="AT269" s="75"/>
      <c r="AU269" s="75"/>
      <c r="AV269" s="291"/>
      <c r="AW269" s="190">
        <v>20</v>
      </c>
      <c r="AX269" s="75"/>
      <c r="AY269" s="179">
        <f t="shared" si="29"/>
        <v>20</v>
      </c>
    </row>
    <row r="270" spans="1:51" ht="22.5" x14ac:dyDescent="0.35">
      <c r="A270" s="296" t="s">
        <v>248</v>
      </c>
      <c r="B270" s="77"/>
      <c r="C270" s="151">
        <f t="shared" si="27"/>
        <v>3.5</v>
      </c>
      <c r="D270" s="77"/>
      <c r="E270" s="92"/>
      <c r="F270" s="75"/>
      <c r="G270" s="291">
        <v>3.5</v>
      </c>
      <c r="H270" s="291"/>
      <c r="I270" s="77"/>
      <c r="J270" s="75"/>
      <c r="K270" s="75"/>
      <c r="L270" s="77"/>
      <c r="M270" s="75"/>
      <c r="N270" s="75"/>
      <c r="O270" s="75"/>
      <c r="P270" s="75"/>
      <c r="Q270" s="75"/>
      <c r="R270" s="75"/>
      <c r="S270" s="291"/>
      <c r="T270" s="75"/>
      <c r="U270" s="75"/>
      <c r="V270" s="75"/>
      <c r="W270" s="75"/>
      <c r="X270" s="163"/>
      <c r="Y270" s="179">
        <f t="shared" si="28"/>
        <v>3.5</v>
      </c>
      <c r="Z270" s="234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7"/>
      <c r="AN270" s="75"/>
      <c r="AO270" s="75"/>
      <c r="AP270" s="75"/>
      <c r="AQ270" s="75"/>
      <c r="AR270" s="75"/>
      <c r="AS270" s="75"/>
      <c r="AT270" s="75"/>
      <c r="AU270" s="75"/>
      <c r="AV270" s="291"/>
      <c r="AW270" s="190"/>
      <c r="AX270" s="75"/>
      <c r="AY270" s="179"/>
    </row>
    <row r="271" spans="1:51" ht="22.5" x14ac:dyDescent="0.35">
      <c r="A271" s="290" t="s">
        <v>68</v>
      </c>
      <c r="B271" s="77"/>
      <c r="C271" s="151">
        <f t="shared" si="27"/>
        <v>25</v>
      </c>
      <c r="D271" s="77"/>
      <c r="E271" s="92"/>
      <c r="F271" s="75"/>
      <c r="G271" s="76"/>
      <c r="H271" s="76"/>
      <c r="I271" s="77"/>
      <c r="J271" s="75"/>
      <c r="K271" s="75"/>
      <c r="L271" s="163">
        <v>25</v>
      </c>
      <c r="M271" s="75"/>
      <c r="N271" s="75"/>
      <c r="O271" s="75"/>
      <c r="P271" s="75"/>
      <c r="Q271" s="75"/>
      <c r="R271" s="75"/>
      <c r="S271" s="76"/>
      <c r="T271" s="75"/>
      <c r="U271" s="75"/>
      <c r="V271" s="75"/>
      <c r="W271" s="75"/>
      <c r="X271" s="77"/>
      <c r="Y271" s="179">
        <f t="shared" si="28"/>
        <v>25</v>
      </c>
      <c r="Z271" s="234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7"/>
      <c r="AN271" s="75"/>
      <c r="AO271" s="75"/>
      <c r="AP271" s="75"/>
      <c r="AQ271" s="75"/>
      <c r="AR271" s="75"/>
      <c r="AS271" s="75"/>
      <c r="AT271" s="75"/>
      <c r="AU271" s="75"/>
      <c r="AV271" s="76"/>
      <c r="AW271" s="75"/>
      <c r="AX271" s="75"/>
      <c r="AY271" s="179">
        <f t="shared" si="29"/>
        <v>0</v>
      </c>
    </row>
    <row r="272" spans="1:51" ht="20.25" customHeight="1" x14ac:dyDescent="0.35">
      <c r="A272" s="199" t="s">
        <v>245</v>
      </c>
      <c r="B272" s="77"/>
      <c r="C272" s="151">
        <f t="shared" si="27"/>
        <v>1017</v>
      </c>
      <c r="D272" s="77"/>
      <c r="E272" s="92"/>
      <c r="F272" s="75"/>
      <c r="G272" s="76"/>
      <c r="H272" s="163">
        <v>257</v>
      </c>
      <c r="I272" s="77"/>
      <c r="J272" s="75"/>
      <c r="K272" s="75"/>
      <c r="L272" s="163">
        <v>103</v>
      </c>
      <c r="M272" s="75"/>
      <c r="N272" s="75"/>
      <c r="O272" s="75"/>
      <c r="P272" s="75"/>
      <c r="Q272" s="75"/>
      <c r="R272" s="75"/>
      <c r="S272" s="163">
        <v>550</v>
      </c>
      <c r="T272" s="75"/>
      <c r="U272" s="75"/>
      <c r="V272" s="75"/>
      <c r="W272" s="75"/>
      <c r="X272" s="163">
        <v>107</v>
      </c>
      <c r="Y272" s="179">
        <f t="shared" si="28"/>
        <v>1017</v>
      </c>
      <c r="Z272" s="234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7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179"/>
    </row>
    <row r="273" spans="1:51" ht="9" hidden="1" customHeight="1" x14ac:dyDescent="0.35">
      <c r="A273" s="199" t="s">
        <v>53</v>
      </c>
      <c r="B273" s="77"/>
      <c r="C273" s="151">
        <f t="shared" si="27"/>
        <v>113</v>
      </c>
      <c r="D273" s="77"/>
      <c r="E273" s="92"/>
      <c r="F273" s="75"/>
      <c r="G273" s="75"/>
      <c r="H273" s="76"/>
      <c r="I273" s="77"/>
      <c r="J273" s="75"/>
      <c r="K273" s="75"/>
      <c r="L273" s="77"/>
      <c r="M273" s="75"/>
      <c r="N273" s="75"/>
      <c r="O273" s="310">
        <v>16</v>
      </c>
      <c r="P273" s="75"/>
      <c r="Q273" s="75"/>
      <c r="R273" s="75"/>
      <c r="S273" s="76"/>
      <c r="T273" s="75"/>
      <c r="U273" s="75"/>
      <c r="V273" s="75"/>
      <c r="X273" s="75"/>
      <c r="Y273" s="179">
        <f t="shared" si="28"/>
        <v>16</v>
      </c>
      <c r="Z273" s="234">
        <v>50</v>
      </c>
      <c r="AA273" s="75"/>
      <c r="AB273" s="75"/>
      <c r="AC273" s="75"/>
      <c r="AD273" s="75"/>
      <c r="AE273" s="75"/>
      <c r="AF273" s="75"/>
      <c r="AG273" s="75"/>
      <c r="AH273" s="75"/>
      <c r="AI273" s="75"/>
      <c r="AJ273" s="76">
        <v>5</v>
      </c>
      <c r="AK273" s="75"/>
      <c r="AL273" s="75"/>
      <c r="AM273" s="163">
        <v>1</v>
      </c>
      <c r="AN273" s="163">
        <v>10</v>
      </c>
      <c r="AO273" s="76">
        <v>12</v>
      </c>
      <c r="AP273" s="76">
        <v>18</v>
      </c>
      <c r="AQ273" s="75"/>
      <c r="AR273" s="75"/>
      <c r="AS273" s="75"/>
      <c r="AT273" s="75"/>
      <c r="AU273" s="75"/>
      <c r="AV273" s="75"/>
      <c r="AW273" s="76"/>
      <c r="AX273" s="76">
        <v>1</v>
      </c>
      <c r="AY273" s="233">
        <f>SUM(Z273:AX273)</f>
        <v>97</v>
      </c>
    </row>
    <row r="274" spans="1:51" s="212" customFormat="1" ht="22.5" hidden="1" x14ac:dyDescent="0.35">
      <c r="A274" s="210" t="s">
        <v>54</v>
      </c>
      <c r="B274" s="177"/>
      <c r="C274" s="151">
        <f t="shared" si="27"/>
        <v>123.4</v>
      </c>
      <c r="D274" s="177"/>
      <c r="E274" s="178"/>
      <c r="F274" s="211"/>
      <c r="G274" s="211"/>
      <c r="H274" s="211"/>
      <c r="I274" s="177"/>
      <c r="J274" s="211"/>
      <c r="K274" s="211"/>
      <c r="L274" s="211"/>
      <c r="M274" s="179">
        <v>5.5</v>
      </c>
      <c r="N274" s="211"/>
      <c r="O274" s="211"/>
      <c r="P274" s="211"/>
      <c r="Q274" s="211"/>
      <c r="R274" s="211"/>
      <c r="S274" s="179"/>
      <c r="T274" s="211"/>
      <c r="U274" s="211"/>
      <c r="V274" s="211"/>
      <c r="W274" s="211"/>
      <c r="X274" s="211"/>
      <c r="Y274" s="179">
        <f t="shared" si="28"/>
        <v>5.5</v>
      </c>
      <c r="Z274" s="192">
        <v>75</v>
      </c>
      <c r="AA274" s="211"/>
      <c r="AB274" s="211"/>
      <c r="AC274" s="211"/>
      <c r="AD274" s="211"/>
      <c r="AE274" s="211"/>
      <c r="AF274" s="211">
        <v>5</v>
      </c>
      <c r="AG274" s="211"/>
      <c r="AH274" s="211"/>
      <c r="AI274" s="211"/>
      <c r="AJ274" s="186">
        <v>5</v>
      </c>
      <c r="AK274" s="179"/>
      <c r="AL274" s="211"/>
      <c r="AM274" s="186">
        <v>0.7</v>
      </c>
      <c r="AN274" s="186">
        <v>10</v>
      </c>
      <c r="AO274" s="179">
        <v>10</v>
      </c>
      <c r="AP274" s="179">
        <v>10</v>
      </c>
      <c r="AQ274" s="211" t="s">
        <v>0</v>
      </c>
      <c r="AR274" s="179">
        <v>1.5</v>
      </c>
      <c r="AS274" s="211"/>
      <c r="AT274" s="211"/>
      <c r="AU274" s="211"/>
      <c r="AV274" s="211"/>
      <c r="AW274" s="211"/>
      <c r="AX274" s="179">
        <v>0.7</v>
      </c>
      <c r="AY274" s="233">
        <f>SUM(Z274:AX274)</f>
        <v>117.9</v>
      </c>
    </row>
    <row r="275" spans="1:51" ht="0.75" hidden="1" customHeight="1" x14ac:dyDescent="0.35">
      <c r="A275" s="199" t="s">
        <v>237</v>
      </c>
      <c r="B275" s="77"/>
      <c r="C275" s="151">
        <v>28</v>
      </c>
      <c r="D275" s="77"/>
      <c r="E275" s="92"/>
      <c r="F275" s="75"/>
      <c r="G275" s="75"/>
      <c r="H275" s="75"/>
      <c r="I275" s="77"/>
      <c r="J275" s="75"/>
      <c r="K275" s="75"/>
      <c r="L275" s="75"/>
      <c r="M275" s="75"/>
      <c r="N275" s="75"/>
      <c r="O275" s="75"/>
      <c r="P275" s="75"/>
      <c r="Q275" s="75"/>
      <c r="R275" s="75"/>
      <c r="S275" s="76"/>
      <c r="T275" s="75"/>
      <c r="U275" s="75"/>
      <c r="V275" s="75"/>
      <c r="W275" s="75"/>
      <c r="X275" s="75"/>
      <c r="Y275" s="179">
        <f t="shared" si="28"/>
        <v>0</v>
      </c>
      <c r="Z275" s="292"/>
      <c r="AA275" s="75"/>
      <c r="AB275" s="75"/>
      <c r="AC275" s="75"/>
      <c r="AD275" s="75"/>
      <c r="AE275" s="75"/>
      <c r="AF275" s="75"/>
      <c r="AG275" s="75"/>
      <c r="AH275" s="75"/>
      <c r="AI275" s="75"/>
      <c r="AJ275" s="163">
        <v>6</v>
      </c>
      <c r="AK275" s="75"/>
      <c r="AL275" s="75"/>
      <c r="AM275" s="77"/>
      <c r="AN275" s="163">
        <v>10</v>
      </c>
      <c r="AO275" s="75"/>
      <c r="AP275" s="291">
        <v>11</v>
      </c>
      <c r="AQ275" s="75"/>
      <c r="AR275" s="75"/>
      <c r="AS275" s="75"/>
      <c r="AT275" s="75"/>
      <c r="AU275" s="75"/>
      <c r="AV275" s="75"/>
      <c r="AW275" s="75"/>
      <c r="AX275" s="75"/>
      <c r="AY275" s="179">
        <f>SUM(AA275:AX275)</f>
        <v>27</v>
      </c>
    </row>
    <row r="276" spans="1:51" s="212" customFormat="1" ht="1.5" hidden="1" customHeight="1" x14ac:dyDescent="0.35">
      <c r="A276" s="210" t="s">
        <v>238</v>
      </c>
      <c r="B276" s="177"/>
      <c r="C276" s="151">
        <f t="shared" si="27"/>
        <v>30</v>
      </c>
      <c r="D276" s="177"/>
      <c r="E276" s="178"/>
      <c r="F276" s="211"/>
      <c r="G276" s="211"/>
      <c r="H276" s="211"/>
      <c r="I276" s="177"/>
      <c r="J276" s="211"/>
      <c r="K276" s="211"/>
      <c r="L276" s="211"/>
      <c r="M276" s="211"/>
      <c r="N276" s="211"/>
      <c r="O276" s="211"/>
      <c r="P276" s="211"/>
      <c r="Q276" s="211"/>
      <c r="R276" s="211"/>
      <c r="S276" s="179"/>
      <c r="T276" s="211"/>
      <c r="U276" s="211"/>
      <c r="V276" s="211"/>
      <c r="W276" s="211"/>
      <c r="X276" s="211"/>
      <c r="Y276" s="179">
        <f t="shared" si="28"/>
        <v>0</v>
      </c>
      <c r="Z276" s="226"/>
      <c r="AA276" s="211"/>
      <c r="AB276" s="211"/>
      <c r="AC276" s="211"/>
      <c r="AD276" s="211"/>
      <c r="AE276" s="211"/>
      <c r="AF276" s="211"/>
      <c r="AG276" s="211"/>
      <c r="AH276" s="211"/>
      <c r="AI276" s="211"/>
      <c r="AJ276" s="186">
        <v>2</v>
      </c>
      <c r="AK276" s="211"/>
      <c r="AL276" s="211"/>
      <c r="AM276" s="177"/>
      <c r="AN276" s="186">
        <v>10</v>
      </c>
      <c r="AO276" s="179">
        <v>4</v>
      </c>
      <c r="AP276" s="179">
        <v>14</v>
      </c>
      <c r="AQ276" s="211"/>
      <c r="AR276" s="211"/>
      <c r="AS276" s="211"/>
      <c r="AT276" s="211"/>
      <c r="AU276" s="211"/>
      <c r="AV276" s="211"/>
      <c r="AW276" s="211"/>
      <c r="AX276" s="211"/>
      <c r="AY276" s="179">
        <f t="shared" si="29"/>
        <v>30</v>
      </c>
    </row>
    <row r="277" spans="1:51" s="294" customFormat="1" ht="28.5" hidden="1" customHeight="1" x14ac:dyDescent="0.35">
      <c r="A277" s="220" t="s">
        <v>72</v>
      </c>
      <c r="B277" s="200"/>
      <c r="C277" s="151">
        <f t="shared" si="27"/>
        <v>0</v>
      </c>
      <c r="D277" s="200"/>
      <c r="E277" s="201"/>
      <c r="F277" s="288"/>
      <c r="G277" s="288"/>
      <c r="H277" s="288"/>
      <c r="I277" s="200"/>
      <c r="J277" s="288"/>
      <c r="K277" s="288"/>
      <c r="L277" s="288"/>
      <c r="M277" s="288"/>
      <c r="N277" s="288"/>
      <c r="O277" s="288"/>
      <c r="P277" s="288"/>
      <c r="Q277" s="288"/>
      <c r="R277" s="288"/>
      <c r="S277" s="202"/>
      <c r="T277" s="288"/>
      <c r="U277" s="288"/>
      <c r="V277" s="288"/>
      <c r="W277" s="288"/>
      <c r="X277" s="288"/>
      <c r="Y277" s="179">
        <f t="shared" si="28"/>
        <v>0</v>
      </c>
      <c r="Z277" s="293"/>
      <c r="AA277" s="288"/>
      <c r="AB277" s="288"/>
      <c r="AC277" s="288"/>
      <c r="AD277" s="288"/>
      <c r="AE277" s="288"/>
      <c r="AF277" s="288"/>
      <c r="AG277" s="288"/>
      <c r="AH277" s="288"/>
      <c r="AI277" s="288"/>
      <c r="AJ277" s="288"/>
      <c r="AK277" s="288"/>
      <c r="AL277" s="288"/>
      <c r="AM277" s="200"/>
      <c r="AN277" s="200"/>
      <c r="AO277" s="288"/>
      <c r="AP277" s="202"/>
      <c r="AQ277" s="288"/>
      <c r="AR277" s="288"/>
      <c r="AS277" s="288"/>
      <c r="AT277" s="288"/>
      <c r="AU277" s="288"/>
      <c r="AV277" s="288"/>
      <c r="AW277" s="288"/>
      <c r="AX277" s="288"/>
      <c r="AY277" s="179">
        <f t="shared" si="29"/>
        <v>0</v>
      </c>
    </row>
    <row r="278" spans="1:51" s="294" customFormat="1" ht="36" hidden="1" customHeight="1" x14ac:dyDescent="0.35">
      <c r="A278" s="220" t="s">
        <v>247</v>
      </c>
      <c r="B278" s="288"/>
      <c r="C278" s="301">
        <f t="shared" si="27"/>
        <v>2</v>
      </c>
      <c r="D278" s="288"/>
      <c r="E278" s="302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02"/>
      <c r="T278" s="288"/>
      <c r="U278" s="288"/>
      <c r="V278" s="288"/>
      <c r="W278" s="288"/>
      <c r="X278" s="288"/>
      <c r="Y278" s="179">
        <f t="shared" si="28"/>
        <v>0</v>
      </c>
      <c r="Z278" s="293"/>
      <c r="AA278" s="288"/>
      <c r="AB278" s="288"/>
      <c r="AC278" s="288"/>
      <c r="AD278" s="288"/>
      <c r="AE278" s="288"/>
      <c r="AF278" s="288"/>
      <c r="AG278" s="288"/>
      <c r="AH278" s="288"/>
      <c r="AI278" s="288"/>
      <c r="AJ278" s="288"/>
      <c r="AK278" s="288"/>
      <c r="AL278" s="288"/>
      <c r="AM278" s="288"/>
      <c r="AN278" s="288"/>
      <c r="AO278" s="288"/>
      <c r="AP278" s="202"/>
      <c r="AQ278" s="288"/>
      <c r="AR278" s="288"/>
      <c r="AS278" s="288"/>
      <c r="AT278" s="288"/>
      <c r="AU278" s="288"/>
      <c r="AV278" s="288"/>
      <c r="AW278" s="202">
        <v>2</v>
      </c>
      <c r="AX278" s="288"/>
      <c r="AY278" s="179">
        <f t="shared" si="29"/>
        <v>2</v>
      </c>
    </row>
    <row r="279" spans="1:51" s="219" customFormat="1" ht="31.5" hidden="1" customHeight="1" x14ac:dyDescent="0.35">
      <c r="A279" s="300" t="s">
        <v>242</v>
      </c>
      <c r="B279" s="215"/>
      <c r="C279" s="216">
        <f t="shared" si="27"/>
        <v>30</v>
      </c>
      <c r="D279" s="215"/>
      <c r="E279" s="217"/>
      <c r="F279" s="214"/>
      <c r="G279" s="214">
        <v>1</v>
      </c>
      <c r="H279" s="214">
        <v>1</v>
      </c>
      <c r="I279" s="214">
        <v>1</v>
      </c>
      <c r="J279" s="214">
        <v>1</v>
      </c>
      <c r="K279" s="214"/>
      <c r="L279" s="214">
        <v>1</v>
      </c>
      <c r="M279" s="214">
        <v>1</v>
      </c>
      <c r="N279" s="214">
        <v>1</v>
      </c>
      <c r="O279" s="214"/>
      <c r="P279" s="214">
        <v>0</v>
      </c>
      <c r="Q279" s="214"/>
      <c r="R279" s="214"/>
      <c r="S279" s="214">
        <v>1</v>
      </c>
      <c r="T279" s="214"/>
      <c r="U279" s="214"/>
      <c r="V279" s="214">
        <v>1</v>
      </c>
      <c r="W279" s="214">
        <v>1</v>
      </c>
      <c r="X279" s="214">
        <v>1</v>
      </c>
      <c r="Y279" s="218">
        <f t="shared" si="28"/>
        <v>11</v>
      </c>
      <c r="Z279" s="287">
        <v>0</v>
      </c>
      <c r="AA279" s="214">
        <v>1</v>
      </c>
      <c r="AB279" s="214">
        <v>1</v>
      </c>
      <c r="AC279" s="214">
        <v>1</v>
      </c>
      <c r="AD279" s="214"/>
      <c r="AE279" s="214">
        <v>1</v>
      </c>
      <c r="AF279" s="214">
        <v>1</v>
      </c>
      <c r="AG279" s="214">
        <v>1</v>
      </c>
      <c r="AH279" s="214">
        <v>0</v>
      </c>
      <c r="AI279" s="214">
        <v>1</v>
      </c>
      <c r="AJ279" s="214">
        <v>1</v>
      </c>
      <c r="AK279" s="214">
        <v>1</v>
      </c>
      <c r="AL279" s="214">
        <v>1</v>
      </c>
      <c r="AM279" s="214">
        <v>1</v>
      </c>
      <c r="AN279" s="214">
        <v>1</v>
      </c>
      <c r="AO279" s="214"/>
      <c r="AP279" s="214">
        <v>1</v>
      </c>
      <c r="AQ279" s="214"/>
      <c r="AR279" s="214">
        <v>1</v>
      </c>
      <c r="AS279" s="214">
        <v>1</v>
      </c>
      <c r="AT279" s="214">
        <v>1</v>
      </c>
      <c r="AU279" s="214"/>
      <c r="AV279" s="214">
        <v>1</v>
      </c>
      <c r="AW279" s="214">
        <v>1</v>
      </c>
      <c r="AX279" s="214">
        <v>1</v>
      </c>
      <c r="AY279" s="218">
        <f t="shared" si="29"/>
        <v>19</v>
      </c>
    </row>
    <row r="280" spans="1:51" ht="27.75" customHeight="1" x14ac:dyDescent="0.35">
      <c r="A280" s="223" t="s">
        <v>131</v>
      </c>
      <c r="C280" s="216">
        <f t="shared" si="27"/>
        <v>1010</v>
      </c>
      <c r="G280" s="329">
        <v>100</v>
      </c>
      <c r="H280" s="329"/>
      <c r="I280" s="329">
        <v>50</v>
      </c>
      <c r="J280" s="329"/>
      <c r="K280" s="329"/>
      <c r="L280" s="329"/>
      <c r="M280" s="328">
        <v>400</v>
      </c>
      <c r="N280" s="329"/>
      <c r="O280" s="329">
        <v>40</v>
      </c>
      <c r="P280" s="329"/>
      <c r="Q280" s="328"/>
      <c r="R280" s="329"/>
      <c r="S280" s="329">
        <v>250</v>
      </c>
      <c r="T280" s="329"/>
      <c r="U280" s="329"/>
      <c r="V280" s="329"/>
      <c r="W280" s="329">
        <v>100</v>
      </c>
      <c r="X280" s="322"/>
      <c r="Y280" s="218">
        <f t="shared" si="28"/>
        <v>940</v>
      </c>
      <c r="Z280" s="316"/>
      <c r="AA280" s="315"/>
      <c r="AB280" s="315"/>
      <c r="AC280" s="315"/>
      <c r="AD280" s="315"/>
      <c r="AE280" s="361"/>
      <c r="AF280" s="315"/>
      <c r="AG280" s="361"/>
      <c r="AH280" s="315"/>
      <c r="AI280" s="315"/>
      <c r="AJ280" s="315"/>
      <c r="AK280" s="315"/>
      <c r="AL280" s="315"/>
      <c r="AM280" s="315"/>
      <c r="AN280" s="361"/>
      <c r="AO280" s="361"/>
      <c r="AP280" s="315"/>
      <c r="AQ280" s="315"/>
      <c r="AR280" s="315"/>
      <c r="AS280" s="315"/>
      <c r="AT280" s="362">
        <v>70</v>
      </c>
      <c r="AU280" s="315"/>
      <c r="AV280" s="315"/>
      <c r="AW280" s="315"/>
      <c r="AX280" s="315"/>
      <c r="AY280" s="218">
        <f t="shared" si="29"/>
        <v>70</v>
      </c>
    </row>
    <row r="281" spans="1:51" s="317" customFormat="1" ht="22.5" customHeight="1" x14ac:dyDescent="0.3">
      <c r="A281" s="333" t="s">
        <v>138</v>
      </c>
      <c r="B281" s="334"/>
      <c r="C281" s="332">
        <f t="shared" si="27"/>
        <v>3031.5</v>
      </c>
      <c r="D281" s="323"/>
      <c r="E281" s="324"/>
      <c r="F281" s="323"/>
      <c r="G281" s="299">
        <v>170</v>
      </c>
      <c r="H281" s="299">
        <v>382</v>
      </c>
      <c r="I281" s="323"/>
      <c r="J281" s="299">
        <v>150</v>
      </c>
      <c r="K281" s="323"/>
      <c r="L281" s="299">
        <v>500</v>
      </c>
      <c r="M281" s="325"/>
      <c r="N281" s="323">
        <v>25</v>
      </c>
      <c r="O281" s="323"/>
      <c r="P281" s="323"/>
      <c r="Q281" s="325"/>
      <c r="R281" s="323"/>
      <c r="S281" s="299">
        <v>978</v>
      </c>
      <c r="T281" s="323"/>
      <c r="U281" s="323"/>
      <c r="V281" s="323"/>
      <c r="W281" s="299">
        <v>250</v>
      </c>
      <c r="X281" s="299">
        <v>320</v>
      </c>
      <c r="Y281" s="326">
        <f t="shared" si="28"/>
        <v>2775</v>
      </c>
      <c r="Z281" s="299"/>
      <c r="AA281" s="323">
        <v>3</v>
      </c>
      <c r="AB281" s="299">
        <v>10</v>
      </c>
      <c r="AC281" s="323"/>
      <c r="AD281" s="323"/>
      <c r="AE281" s="325">
        <v>28</v>
      </c>
      <c r="AF281" s="323"/>
      <c r="AG281" s="325"/>
      <c r="AH281" s="323">
        <v>6</v>
      </c>
      <c r="AI281" s="323">
        <v>25</v>
      </c>
      <c r="AJ281" s="323">
        <v>4</v>
      </c>
      <c r="AK281" s="323">
        <v>2</v>
      </c>
      <c r="AL281" s="323"/>
      <c r="AM281" s="323">
        <v>9.1999999999999993</v>
      </c>
      <c r="AN281" s="325"/>
      <c r="AO281" s="325">
        <v>4</v>
      </c>
      <c r="AP281" s="323"/>
      <c r="AQ281" s="323">
        <v>12.5</v>
      </c>
      <c r="AR281" s="323">
        <v>23</v>
      </c>
      <c r="AS281" s="323"/>
      <c r="AT281" s="323">
        <v>90</v>
      </c>
      <c r="AU281" s="323"/>
      <c r="AV281" s="323">
        <v>15</v>
      </c>
      <c r="AW281" s="323">
        <v>22.5</v>
      </c>
      <c r="AX281" s="323">
        <v>2.2999999999999998</v>
      </c>
      <c r="AY281" s="326">
        <f t="shared" si="29"/>
        <v>256.5</v>
      </c>
    </row>
    <row r="282" spans="1:51" ht="20.25" x14ac:dyDescent="0.3">
      <c r="A282" s="320" t="s">
        <v>143</v>
      </c>
      <c r="B282" s="335"/>
      <c r="C282" s="332">
        <f t="shared" si="27"/>
        <v>10</v>
      </c>
      <c r="D282" s="319"/>
      <c r="E282" s="327"/>
      <c r="F282" s="322"/>
      <c r="G282" s="322"/>
      <c r="H282" s="322"/>
      <c r="I282" s="322"/>
      <c r="J282" s="329"/>
      <c r="K282" s="322"/>
      <c r="L282" s="322"/>
      <c r="M282" s="328"/>
      <c r="N282" s="322"/>
      <c r="O282" s="322"/>
      <c r="P282" s="322"/>
      <c r="Q282" s="328"/>
      <c r="R282" s="322"/>
      <c r="S282" s="329"/>
      <c r="T282" s="322"/>
      <c r="U282" s="322"/>
      <c r="V282" s="322"/>
      <c r="W282" s="322"/>
      <c r="X282" s="322"/>
      <c r="Y282" s="326">
        <f t="shared" si="28"/>
        <v>0</v>
      </c>
      <c r="Z282" s="329"/>
      <c r="AA282" s="322"/>
      <c r="AB282" s="329"/>
      <c r="AC282" s="322"/>
      <c r="AD282" s="322"/>
      <c r="AE282" s="328"/>
      <c r="AF282" s="322"/>
      <c r="AG282" s="328"/>
      <c r="AH282" s="322"/>
      <c r="AI282" s="322"/>
      <c r="AJ282" s="322"/>
      <c r="AK282" s="322"/>
      <c r="AL282" s="322"/>
      <c r="AM282" s="322"/>
      <c r="AN282" s="328"/>
      <c r="AO282" s="328"/>
      <c r="AP282" s="322"/>
      <c r="AQ282" s="322"/>
      <c r="AR282" s="322"/>
      <c r="AS282" s="322"/>
      <c r="AT282" s="322"/>
      <c r="AU282" s="322"/>
      <c r="AV282" s="322"/>
      <c r="AW282" s="322">
        <v>10</v>
      </c>
      <c r="AX282" s="322"/>
      <c r="AY282" s="326">
        <f t="shared" si="29"/>
        <v>10</v>
      </c>
    </row>
    <row r="283" spans="1:51" s="2" customFormat="1" ht="20.25" x14ac:dyDescent="0.3">
      <c r="A283" s="321" t="s">
        <v>255</v>
      </c>
      <c r="B283" s="335"/>
      <c r="C283" s="332">
        <f t="shared" si="27"/>
        <v>1751</v>
      </c>
      <c r="D283" s="319"/>
      <c r="E283" s="327"/>
      <c r="F283" s="319"/>
      <c r="G283" s="213">
        <v>330</v>
      </c>
      <c r="H283" s="213">
        <v>300</v>
      </c>
      <c r="I283" s="319"/>
      <c r="J283" s="213">
        <v>150</v>
      </c>
      <c r="K283" s="319"/>
      <c r="L283" s="319"/>
      <c r="M283" s="330"/>
      <c r="N283" s="319">
        <v>100</v>
      </c>
      <c r="O283" s="319"/>
      <c r="P283" s="319"/>
      <c r="Q283" s="330"/>
      <c r="R283" s="319"/>
      <c r="S283" s="213">
        <v>300</v>
      </c>
      <c r="T283" s="319"/>
      <c r="U283" s="319"/>
      <c r="V283" s="319"/>
      <c r="W283" s="213">
        <v>80</v>
      </c>
      <c r="X283" s="213">
        <v>250</v>
      </c>
      <c r="Y283" s="299">
        <f t="shared" si="28"/>
        <v>1510</v>
      </c>
      <c r="Z283" s="213"/>
      <c r="AA283" s="319">
        <v>2</v>
      </c>
      <c r="AB283" s="213">
        <v>6</v>
      </c>
      <c r="AC283" s="319"/>
      <c r="AD283" s="319"/>
      <c r="AE283" s="330">
        <v>15</v>
      </c>
      <c r="AF283" s="319"/>
      <c r="AG283" s="330"/>
      <c r="AH283" s="319">
        <v>3</v>
      </c>
      <c r="AI283" s="319">
        <v>50</v>
      </c>
      <c r="AJ283" s="319">
        <v>2</v>
      </c>
      <c r="AK283" s="319">
        <v>1</v>
      </c>
      <c r="AL283" s="319"/>
      <c r="AM283" s="319">
        <v>6</v>
      </c>
      <c r="AN283" s="330"/>
      <c r="AO283" s="330">
        <v>3</v>
      </c>
      <c r="AP283" s="319"/>
      <c r="AQ283" s="319">
        <v>5</v>
      </c>
      <c r="AR283" s="319">
        <v>10</v>
      </c>
      <c r="AS283" s="319"/>
      <c r="AT283" s="319">
        <v>120</v>
      </c>
      <c r="AU283" s="319"/>
      <c r="AV283" s="319">
        <v>10</v>
      </c>
      <c r="AW283" s="319">
        <v>7</v>
      </c>
      <c r="AX283" s="319">
        <v>1</v>
      </c>
      <c r="AY283" s="326">
        <f t="shared" si="29"/>
        <v>241</v>
      </c>
    </row>
    <row r="284" spans="1:51" s="2" customFormat="1" ht="20.25" x14ac:dyDescent="0.3">
      <c r="A284" s="344" t="s">
        <v>256</v>
      </c>
      <c r="B284" s="345"/>
      <c r="C284" s="346">
        <f>Y284+AY284</f>
        <v>6627</v>
      </c>
      <c r="D284" s="347"/>
      <c r="E284" s="348"/>
      <c r="F284" s="347"/>
      <c r="G284" s="350">
        <v>650</v>
      </c>
      <c r="H284" s="350">
        <v>550</v>
      </c>
      <c r="I284" s="350">
        <v>0</v>
      </c>
      <c r="J284" s="350">
        <v>200</v>
      </c>
      <c r="K284" s="347"/>
      <c r="L284" s="350">
        <v>1430</v>
      </c>
      <c r="M284" s="349">
        <v>0</v>
      </c>
      <c r="N284" s="350">
        <v>320</v>
      </c>
      <c r="O284" s="347">
        <v>0</v>
      </c>
      <c r="P284" s="347">
        <v>0</v>
      </c>
      <c r="Q284" s="349">
        <v>0</v>
      </c>
      <c r="R284" s="347">
        <v>0</v>
      </c>
      <c r="S284" s="350">
        <v>1750</v>
      </c>
      <c r="T284" s="347"/>
      <c r="U284" s="347"/>
      <c r="V284" s="347">
        <v>0</v>
      </c>
      <c r="W284" s="350">
        <v>60</v>
      </c>
      <c r="X284" s="350">
        <v>850</v>
      </c>
      <c r="Y284" s="350">
        <f t="shared" si="28"/>
        <v>5810</v>
      </c>
      <c r="Z284" s="350"/>
      <c r="AA284" s="347"/>
      <c r="AB284" s="350"/>
      <c r="AC284" s="347"/>
      <c r="AD284" s="347"/>
      <c r="AE284" s="349"/>
      <c r="AF284" s="347"/>
      <c r="AG284" s="349"/>
      <c r="AH284" s="347"/>
      <c r="AI284" s="347"/>
      <c r="AJ284" s="347"/>
      <c r="AK284" s="347"/>
      <c r="AL284" s="347"/>
      <c r="AM284" s="347"/>
      <c r="AN284" s="349"/>
      <c r="AO284" s="349"/>
      <c r="AP284" s="347"/>
      <c r="AQ284" s="347"/>
      <c r="AR284" s="347"/>
      <c r="AS284" s="347"/>
      <c r="AT284" s="347"/>
      <c r="AU284" s="347"/>
      <c r="AV284" s="347"/>
      <c r="AW284" s="347"/>
      <c r="AX284" s="347"/>
      <c r="AY284" s="351">
        <v>817</v>
      </c>
    </row>
    <row r="285" spans="1:51" s="2" customFormat="1" ht="20.25" x14ac:dyDescent="0.3">
      <c r="A285" s="321" t="s">
        <v>250</v>
      </c>
      <c r="B285" s="335"/>
      <c r="C285" s="332">
        <f>C283*0.45</f>
        <v>787.95</v>
      </c>
      <c r="D285" s="332">
        <f t="shared" ref="D285:AY285" si="30">D283*0.45</f>
        <v>0</v>
      </c>
      <c r="E285" s="332">
        <f t="shared" si="30"/>
        <v>0</v>
      </c>
      <c r="F285" s="332">
        <f t="shared" si="30"/>
        <v>0</v>
      </c>
      <c r="G285" s="332">
        <f t="shared" si="30"/>
        <v>148.5</v>
      </c>
      <c r="H285" s="332">
        <f t="shared" si="30"/>
        <v>135</v>
      </c>
      <c r="I285" s="332">
        <f t="shared" si="30"/>
        <v>0</v>
      </c>
      <c r="J285" s="332">
        <f t="shared" si="30"/>
        <v>67.5</v>
      </c>
      <c r="K285" s="332">
        <f t="shared" si="30"/>
        <v>0</v>
      </c>
      <c r="L285" s="332">
        <f t="shared" si="30"/>
        <v>0</v>
      </c>
      <c r="M285" s="332">
        <f t="shared" si="30"/>
        <v>0</v>
      </c>
      <c r="N285" s="332">
        <f t="shared" si="30"/>
        <v>45</v>
      </c>
      <c r="O285" s="332">
        <f t="shared" si="30"/>
        <v>0</v>
      </c>
      <c r="P285" s="332">
        <f t="shared" si="30"/>
        <v>0</v>
      </c>
      <c r="Q285" s="332">
        <f t="shared" si="30"/>
        <v>0</v>
      </c>
      <c r="R285" s="332">
        <f t="shared" si="30"/>
        <v>0</v>
      </c>
      <c r="S285" s="332">
        <f t="shared" si="30"/>
        <v>135</v>
      </c>
      <c r="T285" s="332">
        <f t="shared" si="30"/>
        <v>0</v>
      </c>
      <c r="U285" s="332">
        <f t="shared" si="30"/>
        <v>0</v>
      </c>
      <c r="V285" s="332">
        <f t="shared" si="30"/>
        <v>0</v>
      </c>
      <c r="W285" s="332">
        <f t="shared" si="30"/>
        <v>36</v>
      </c>
      <c r="X285" s="332">
        <f t="shared" si="30"/>
        <v>112.5</v>
      </c>
      <c r="Y285" s="332">
        <f t="shared" si="30"/>
        <v>679.5</v>
      </c>
      <c r="Z285" s="332">
        <f t="shared" si="30"/>
        <v>0</v>
      </c>
      <c r="AA285" s="332">
        <f t="shared" si="30"/>
        <v>0.9</v>
      </c>
      <c r="AB285" s="332">
        <f t="shared" si="30"/>
        <v>2.7</v>
      </c>
      <c r="AC285" s="332">
        <f t="shared" si="30"/>
        <v>0</v>
      </c>
      <c r="AD285" s="332">
        <f t="shared" si="30"/>
        <v>0</v>
      </c>
      <c r="AE285" s="332">
        <f t="shared" si="30"/>
        <v>6.75</v>
      </c>
      <c r="AF285" s="332">
        <f t="shared" si="30"/>
        <v>0</v>
      </c>
      <c r="AG285" s="332">
        <f t="shared" si="30"/>
        <v>0</v>
      </c>
      <c r="AH285" s="332">
        <f t="shared" si="30"/>
        <v>1.35</v>
      </c>
      <c r="AI285" s="332">
        <f t="shared" si="30"/>
        <v>22.5</v>
      </c>
      <c r="AJ285" s="332">
        <f t="shared" si="30"/>
        <v>0.9</v>
      </c>
      <c r="AK285" s="332">
        <f t="shared" si="30"/>
        <v>0.45</v>
      </c>
      <c r="AL285" s="332">
        <f t="shared" si="30"/>
        <v>0</v>
      </c>
      <c r="AM285" s="332">
        <f t="shared" si="30"/>
        <v>2.7</v>
      </c>
      <c r="AN285" s="332">
        <f t="shared" si="30"/>
        <v>0</v>
      </c>
      <c r="AO285" s="332">
        <f t="shared" si="30"/>
        <v>1.35</v>
      </c>
      <c r="AP285" s="332">
        <f t="shared" si="30"/>
        <v>0</v>
      </c>
      <c r="AQ285" s="332">
        <f t="shared" si="30"/>
        <v>2.25</v>
      </c>
      <c r="AR285" s="332">
        <f t="shared" si="30"/>
        <v>4.5</v>
      </c>
      <c r="AS285" s="332">
        <f t="shared" si="30"/>
        <v>0</v>
      </c>
      <c r="AT285" s="332">
        <f t="shared" si="30"/>
        <v>54</v>
      </c>
      <c r="AU285" s="332">
        <f t="shared" si="30"/>
        <v>0</v>
      </c>
      <c r="AV285" s="332">
        <f t="shared" si="30"/>
        <v>4.5</v>
      </c>
      <c r="AW285" s="332">
        <f t="shared" si="30"/>
        <v>3.15</v>
      </c>
      <c r="AX285" s="332">
        <f t="shared" si="30"/>
        <v>0.45</v>
      </c>
      <c r="AY285" s="332">
        <f t="shared" si="30"/>
        <v>108.45</v>
      </c>
    </row>
    <row r="286" spans="1:51" s="2" customFormat="1" ht="20.25" x14ac:dyDescent="0.3">
      <c r="A286" s="321" t="s">
        <v>37</v>
      </c>
      <c r="B286" s="335"/>
      <c r="C286" s="359">
        <f>C283/C284</f>
        <v>0.26422212162366077</v>
      </c>
      <c r="D286" s="319"/>
      <c r="E286" s="327"/>
      <c r="F286" s="319"/>
      <c r="G286" s="319"/>
      <c r="H286" s="319"/>
      <c r="I286" s="319"/>
      <c r="J286" s="319"/>
      <c r="K286" s="319"/>
      <c r="L286" s="319"/>
      <c r="M286" s="330"/>
      <c r="N286" s="319"/>
      <c r="O286" s="319"/>
      <c r="P286" s="319"/>
      <c r="Q286" s="330"/>
      <c r="R286" s="319"/>
      <c r="S286" s="213"/>
      <c r="T286" s="319"/>
      <c r="U286" s="319"/>
      <c r="V286" s="319"/>
      <c r="W286" s="319"/>
      <c r="X286" s="319"/>
      <c r="Y286" s="299">
        <f t="shared" si="28"/>
        <v>0</v>
      </c>
      <c r="Z286" s="213"/>
      <c r="AA286" s="319"/>
      <c r="AB286" s="319"/>
      <c r="AC286" s="319"/>
      <c r="AD286" s="319"/>
      <c r="AE286" s="330"/>
      <c r="AF286" s="319"/>
      <c r="AG286" s="330"/>
      <c r="AH286" s="319"/>
      <c r="AI286" s="319"/>
      <c r="AJ286" s="319"/>
      <c r="AK286" s="319"/>
      <c r="AL286" s="319"/>
      <c r="AM286" s="319"/>
      <c r="AN286" s="330"/>
      <c r="AO286" s="330"/>
      <c r="AP286" s="319"/>
      <c r="AQ286" s="319"/>
      <c r="AR286" s="319"/>
      <c r="AS286" s="319"/>
      <c r="AT286" s="319"/>
      <c r="AU286" s="319"/>
      <c r="AV286" s="319"/>
      <c r="AW286" s="319"/>
      <c r="AX286" s="319"/>
      <c r="AY286" s="326">
        <f t="shared" si="29"/>
        <v>0</v>
      </c>
    </row>
    <row r="287" spans="1:51" s="318" customFormat="1" ht="21.75" customHeight="1" x14ac:dyDescent="0.3">
      <c r="A287" s="321" t="s">
        <v>149</v>
      </c>
      <c r="B287" s="335"/>
      <c r="C287" s="332">
        <f t="shared" si="27"/>
        <v>8600</v>
      </c>
      <c r="D287" s="319"/>
      <c r="E287" s="327"/>
      <c r="F287" s="319"/>
      <c r="G287" s="319"/>
      <c r="H287" s="213">
        <v>1200</v>
      </c>
      <c r="I287" s="319"/>
      <c r="J287" s="319"/>
      <c r="K287" s="319"/>
      <c r="L287" s="213">
        <v>1800</v>
      </c>
      <c r="M287" s="319"/>
      <c r="N287" s="319"/>
      <c r="O287" s="319"/>
      <c r="P287" s="319"/>
      <c r="Q287" s="319"/>
      <c r="R287" s="319"/>
      <c r="S287" s="213">
        <v>4500</v>
      </c>
      <c r="T287" s="319"/>
      <c r="U287" s="319"/>
      <c r="V287" s="319"/>
      <c r="W287" s="319"/>
      <c r="X287" s="213">
        <v>1100</v>
      </c>
      <c r="Y287" s="299">
        <f t="shared" si="28"/>
        <v>8600</v>
      </c>
      <c r="Z287" s="213"/>
      <c r="AA287" s="319"/>
      <c r="AB287" s="319"/>
      <c r="AC287" s="319"/>
      <c r="AD287" s="319"/>
      <c r="AE287" s="319"/>
      <c r="AF287" s="319"/>
      <c r="AG287" s="319"/>
      <c r="AH287" s="319"/>
      <c r="AI287" s="319"/>
      <c r="AJ287" s="319"/>
      <c r="AK287" s="319"/>
      <c r="AL287" s="319"/>
      <c r="AM287" s="319"/>
      <c r="AN287" s="319"/>
      <c r="AO287" s="319"/>
      <c r="AP287" s="319"/>
      <c r="AQ287" s="319"/>
      <c r="AR287" s="319"/>
      <c r="AS287" s="319"/>
      <c r="AT287" s="319"/>
      <c r="AU287" s="319"/>
      <c r="AV287" s="319"/>
      <c r="AW287" s="319"/>
      <c r="AX287" s="319"/>
      <c r="AY287" s="326">
        <f t="shared" si="29"/>
        <v>0</v>
      </c>
    </row>
    <row r="288" spans="1:51" ht="20.25" x14ac:dyDescent="0.3">
      <c r="A288" s="347" t="s">
        <v>259</v>
      </c>
      <c r="B288" s="352"/>
      <c r="C288" s="346">
        <f>Y288+AY288</f>
        <v>30100</v>
      </c>
      <c r="D288" s="347"/>
      <c r="E288" s="348"/>
      <c r="F288" s="353"/>
      <c r="G288" s="351">
        <v>3300</v>
      </c>
      <c r="H288" s="351">
        <v>3550</v>
      </c>
      <c r="I288" s="353"/>
      <c r="J288" s="351">
        <v>300</v>
      </c>
      <c r="K288" s="353"/>
      <c r="L288" s="351">
        <v>4900</v>
      </c>
      <c r="M288" s="353"/>
      <c r="N288" s="353"/>
      <c r="O288" s="353"/>
      <c r="P288" s="353"/>
      <c r="Q288" s="353"/>
      <c r="R288" s="353"/>
      <c r="S288" s="351">
        <v>13540</v>
      </c>
      <c r="T288" s="353"/>
      <c r="U288" s="353"/>
      <c r="V288" s="353"/>
      <c r="W288" s="353"/>
      <c r="X288" s="351">
        <v>4447</v>
      </c>
      <c r="Y288" s="350">
        <f>SUM(G288:X288)</f>
        <v>30037</v>
      </c>
      <c r="Z288" s="351"/>
      <c r="AA288" s="353">
        <v>63</v>
      </c>
      <c r="AB288" s="353"/>
      <c r="AC288" s="353"/>
      <c r="AD288" s="353"/>
      <c r="AE288" s="353"/>
      <c r="AF288" s="353"/>
      <c r="AG288" s="353"/>
      <c r="AH288" s="353"/>
      <c r="AI288" s="353"/>
      <c r="AJ288" s="353"/>
      <c r="AK288" s="353"/>
      <c r="AL288" s="353"/>
      <c r="AM288" s="353"/>
      <c r="AN288" s="353"/>
      <c r="AO288" s="353"/>
      <c r="AP288" s="353"/>
      <c r="AQ288" s="353"/>
      <c r="AR288" s="353"/>
      <c r="AS288" s="353"/>
      <c r="AT288" s="353"/>
      <c r="AU288" s="353"/>
      <c r="AV288" s="353"/>
      <c r="AW288" s="353"/>
      <c r="AX288" s="351"/>
      <c r="AY288" s="351">
        <f t="shared" si="29"/>
        <v>63</v>
      </c>
    </row>
    <row r="289" spans="1:51" ht="20.25" x14ac:dyDescent="0.3">
      <c r="A289" s="322" t="s">
        <v>251</v>
      </c>
      <c r="B289" s="331"/>
      <c r="C289" s="299">
        <f>C287*0.3</f>
        <v>2580</v>
      </c>
      <c r="D289" s="299">
        <f t="shared" ref="D289:AY289" si="31">D287*0.3</f>
        <v>0</v>
      </c>
      <c r="E289" s="299">
        <f t="shared" si="31"/>
        <v>0</v>
      </c>
      <c r="F289" s="299">
        <f t="shared" si="31"/>
        <v>0</v>
      </c>
      <c r="G289" s="299">
        <f t="shared" si="31"/>
        <v>0</v>
      </c>
      <c r="H289" s="299">
        <f t="shared" si="31"/>
        <v>360</v>
      </c>
      <c r="I289" s="299">
        <f t="shared" si="31"/>
        <v>0</v>
      </c>
      <c r="J289" s="299">
        <f t="shared" si="31"/>
        <v>0</v>
      </c>
      <c r="K289" s="299">
        <f t="shared" si="31"/>
        <v>0</v>
      </c>
      <c r="L289" s="299">
        <f t="shared" si="31"/>
        <v>540</v>
      </c>
      <c r="M289" s="299">
        <f t="shared" si="31"/>
        <v>0</v>
      </c>
      <c r="N289" s="299">
        <f t="shared" si="31"/>
        <v>0</v>
      </c>
      <c r="O289" s="299">
        <f t="shared" si="31"/>
        <v>0</v>
      </c>
      <c r="P289" s="299">
        <f t="shared" si="31"/>
        <v>0</v>
      </c>
      <c r="Q289" s="299">
        <f t="shared" si="31"/>
        <v>0</v>
      </c>
      <c r="R289" s="299">
        <f t="shared" si="31"/>
        <v>0</v>
      </c>
      <c r="S289" s="299">
        <f t="shared" si="31"/>
        <v>1350</v>
      </c>
      <c r="T289" s="299">
        <f t="shared" si="31"/>
        <v>0</v>
      </c>
      <c r="U289" s="299">
        <f t="shared" si="31"/>
        <v>0</v>
      </c>
      <c r="V289" s="299">
        <f t="shared" si="31"/>
        <v>0</v>
      </c>
      <c r="W289" s="299">
        <f t="shared" si="31"/>
        <v>0</v>
      </c>
      <c r="X289" s="299">
        <f t="shared" si="31"/>
        <v>330</v>
      </c>
      <c r="Y289" s="299">
        <f t="shared" si="31"/>
        <v>2580</v>
      </c>
      <c r="Z289" s="299">
        <f t="shared" si="31"/>
        <v>0</v>
      </c>
      <c r="AA289" s="299">
        <f t="shared" si="31"/>
        <v>0</v>
      </c>
      <c r="AB289" s="299">
        <f t="shared" si="31"/>
        <v>0</v>
      </c>
      <c r="AC289" s="299">
        <f t="shared" si="31"/>
        <v>0</v>
      </c>
      <c r="AD289" s="299">
        <f t="shared" si="31"/>
        <v>0</v>
      </c>
      <c r="AE289" s="299">
        <f t="shared" si="31"/>
        <v>0</v>
      </c>
      <c r="AF289" s="299">
        <f t="shared" si="31"/>
        <v>0</v>
      </c>
      <c r="AG289" s="299">
        <f t="shared" si="31"/>
        <v>0</v>
      </c>
      <c r="AH289" s="299">
        <f t="shared" si="31"/>
        <v>0</v>
      </c>
      <c r="AI289" s="299">
        <f t="shared" si="31"/>
        <v>0</v>
      </c>
      <c r="AJ289" s="299">
        <f t="shared" si="31"/>
        <v>0</v>
      </c>
      <c r="AK289" s="299">
        <f t="shared" si="31"/>
        <v>0</v>
      </c>
      <c r="AL289" s="299">
        <f t="shared" si="31"/>
        <v>0</v>
      </c>
      <c r="AM289" s="299">
        <f t="shared" si="31"/>
        <v>0</v>
      </c>
      <c r="AN289" s="299">
        <f t="shared" si="31"/>
        <v>0</v>
      </c>
      <c r="AO289" s="299">
        <f t="shared" si="31"/>
        <v>0</v>
      </c>
      <c r="AP289" s="299">
        <f t="shared" si="31"/>
        <v>0</v>
      </c>
      <c r="AQ289" s="299">
        <f t="shared" si="31"/>
        <v>0</v>
      </c>
      <c r="AR289" s="299">
        <f t="shared" si="31"/>
        <v>0</v>
      </c>
      <c r="AS289" s="299">
        <f t="shared" si="31"/>
        <v>0</v>
      </c>
      <c r="AT289" s="299">
        <f t="shared" si="31"/>
        <v>0</v>
      </c>
      <c r="AU289" s="299">
        <f t="shared" si="31"/>
        <v>0</v>
      </c>
      <c r="AV289" s="299">
        <f t="shared" si="31"/>
        <v>0</v>
      </c>
      <c r="AW289" s="299">
        <f t="shared" si="31"/>
        <v>0</v>
      </c>
      <c r="AX289" s="299">
        <f t="shared" si="31"/>
        <v>0</v>
      </c>
      <c r="AY289" s="299">
        <f t="shared" si="31"/>
        <v>0</v>
      </c>
    </row>
    <row r="290" spans="1:51" ht="20.25" x14ac:dyDescent="0.3">
      <c r="A290" s="336" t="s">
        <v>37</v>
      </c>
      <c r="B290" s="331"/>
      <c r="C290" s="360">
        <f>C287/C288</f>
        <v>0.2857142857142857</v>
      </c>
      <c r="D290" s="337"/>
      <c r="E290" s="338"/>
      <c r="F290" s="336"/>
      <c r="G290" s="336"/>
      <c r="H290" s="336"/>
      <c r="I290" s="336"/>
      <c r="J290" s="336"/>
      <c r="K290" s="336"/>
      <c r="L290" s="336"/>
      <c r="M290" s="336"/>
      <c r="N290" s="336"/>
      <c r="O290" s="336"/>
      <c r="P290" s="336"/>
      <c r="Q290" s="336"/>
      <c r="R290" s="336"/>
      <c r="S290" s="339"/>
      <c r="T290" s="336"/>
      <c r="U290" s="336"/>
      <c r="V290" s="336"/>
      <c r="W290" s="336"/>
      <c r="X290" s="336"/>
      <c r="Y290" s="340">
        <f t="shared" si="28"/>
        <v>0</v>
      </c>
      <c r="Z290" s="339"/>
      <c r="AA290" s="336"/>
      <c r="AB290" s="336"/>
      <c r="AC290" s="336"/>
      <c r="AD290" s="336"/>
      <c r="AE290" s="336"/>
      <c r="AF290" s="336"/>
      <c r="AG290" s="336"/>
      <c r="AH290" s="336"/>
      <c r="AI290" s="336"/>
      <c r="AJ290" s="336"/>
      <c r="AK290" s="336"/>
      <c r="AL290" s="336"/>
      <c r="AM290" s="336"/>
      <c r="AN290" s="336"/>
      <c r="AO290" s="336"/>
      <c r="AP290" s="336"/>
      <c r="AQ290" s="336"/>
      <c r="AR290" s="336"/>
      <c r="AS290" s="336"/>
      <c r="AT290" s="336"/>
      <c r="AU290" s="336"/>
      <c r="AV290" s="336"/>
      <c r="AW290" s="336"/>
      <c r="AX290" s="336"/>
      <c r="AY290" s="341">
        <f t="shared" si="29"/>
        <v>0</v>
      </c>
    </row>
    <row r="291" spans="1:51" ht="20.25" x14ac:dyDescent="0.3">
      <c r="A291" s="322" t="s">
        <v>254</v>
      </c>
      <c r="B291" s="319"/>
      <c r="C291" s="343">
        <f>C285+C289</f>
        <v>3367.95</v>
      </c>
      <c r="D291" s="319"/>
      <c r="E291" s="327"/>
      <c r="F291" s="322"/>
      <c r="G291" s="322"/>
      <c r="H291" s="322"/>
      <c r="I291" s="322"/>
      <c r="J291" s="322"/>
      <c r="K291" s="322"/>
      <c r="L291" s="322"/>
      <c r="M291" s="322"/>
      <c r="N291" s="322"/>
      <c r="O291" s="322"/>
      <c r="P291" s="322"/>
      <c r="Q291" s="322"/>
      <c r="R291" s="322"/>
      <c r="S291" s="329"/>
      <c r="T291" s="322"/>
      <c r="U291" s="322"/>
      <c r="V291" s="322"/>
      <c r="W291" s="322"/>
      <c r="X291" s="322"/>
      <c r="Y291" s="299"/>
      <c r="Z291" s="329"/>
      <c r="AA291" s="322"/>
      <c r="AB291" s="322"/>
      <c r="AC291" s="322"/>
      <c r="AD291" s="322"/>
      <c r="AE291" s="322"/>
      <c r="AF291" s="322"/>
      <c r="AG291" s="322"/>
      <c r="AH291" s="322"/>
      <c r="AI291" s="322"/>
      <c r="AJ291" s="322"/>
      <c r="AK291" s="322"/>
      <c r="AL291" s="322"/>
      <c r="AM291" s="322"/>
      <c r="AN291" s="322"/>
      <c r="AO291" s="322"/>
      <c r="AP291" s="322"/>
      <c r="AQ291" s="322"/>
      <c r="AR291" s="322"/>
      <c r="AS291" s="322"/>
      <c r="AT291" s="322"/>
      <c r="AU291" s="322"/>
      <c r="AV291" s="322"/>
      <c r="AW291" s="322"/>
      <c r="AX291" s="322"/>
      <c r="AY291" s="326"/>
    </row>
    <row r="292" spans="1:51" ht="20.25" x14ac:dyDescent="0.3">
      <c r="A292" s="347" t="s">
        <v>253</v>
      </c>
      <c r="B292" s="347"/>
      <c r="C292" s="350"/>
      <c r="D292" s="354"/>
      <c r="E292" s="355"/>
      <c r="F292" s="356"/>
      <c r="G292" s="356"/>
      <c r="H292" s="356"/>
      <c r="I292" s="356"/>
      <c r="J292" s="356"/>
      <c r="K292" s="356"/>
      <c r="L292" s="356"/>
      <c r="M292" s="356"/>
      <c r="N292" s="356"/>
      <c r="O292" s="356"/>
      <c r="P292" s="356"/>
      <c r="Q292" s="356"/>
      <c r="R292" s="356"/>
      <c r="S292" s="357"/>
      <c r="T292" s="356"/>
      <c r="U292" s="356"/>
      <c r="V292" s="356"/>
      <c r="W292" s="356"/>
      <c r="X292" s="356"/>
      <c r="Y292" s="357"/>
      <c r="Z292" s="357"/>
      <c r="AA292" s="356"/>
      <c r="AB292" s="356"/>
      <c r="AC292" s="356"/>
      <c r="AD292" s="356"/>
      <c r="AE292" s="356"/>
      <c r="AF292" s="356"/>
      <c r="AG292" s="356"/>
      <c r="AH292" s="356"/>
      <c r="AI292" s="356"/>
      <c r="AJ292" s="356"/>
      <c r="AK292" s="356"/>
      <c r="AL292" s="356"/>
      <c r="AM292" s="356"/>
      <c r="AN292" s="356"/>
      <c r="AO292" s="356"/>
      <c r="AP292" s="356"/>
      <c r="AQ292" s="356"/>
      <c r="AR292" s="356"/>
      <c r="AS292" s="356"/>
      <c r="AT292" s="356"/>
      <c r="AU292" s="356"/>
      <c r="AV292" s="356"/>
      <c r="AW292" s="356"/>
      <c r="AX292" s="356"/>
      <c r="AY292" s="358"/>
    </row>
    <row r="293" spans="1:51" ht="20.25" x14ac:dyDescent="0.3">
      <c r="A293" s="322" t="s">
        <v>252</v>
      </c>
      <c r="B293" s="319"/>
      <c r="C293" s="323"/>
      <c r="D293" s="208"/>
      <c r="E293" s="314"/>
      <c r="F293" s="315"/>
      <c r="G293" s="315"/>
      <c r="H293" s="315"/>
      <c r="I293" s="315"/>
      <c r="J293" s="315"/>
      <c r="K293" s="315"/>
      <c r="L293" s="315"/>
      <c r="M293" s="315"/>
      <c r="N293" s="315"/>
      <c r="O293" s="315"/>
      <c r="P293" s="315"/>
      <c r="Q293" s="315"/>
      <c r="R293" s="315"/>
      <c r="S293" s="316"/>
      <c r="T293" s="315"/>
      <c r="U293" s="315"/>
      <c r="V293" s="315"/>
      <c r="W293" s="315"/>
      <c r="X293" s="315"/>
      <c r="Y293" s="316"/>
      <c r="Z293" s="316"/>
      <c r="AA293" s="315"/>
      <c r="AB293" s="315"/>
      <c r="AC293" s="315"/>
      <c r="AD293" s="315"/>
      <c r="AE293" s="315"/>
      <c r="AF293" s="315"/>
      <c r="AG293" s="315"/>
      <c r="AH293" s="315"/>
      <c r="AI293" s="315"/>
      <c r="AJ293" s="315"/>
      <c r="AK293" s="315"/>
      <c r="AL293" s="315"/>
      <c r="AM293" s="315"/>
      <c r="AN293" s="315"/>
      <c r="AO293" s="315"/>
      <c r="AP293" s="315"/>
      <c r="AQ293" s="315"/>
      <c r="AR293" s="315"/>
      <c r="AS293" s="315"/>
      <c r="AT293" s="315"/>
      <c r="AU293" s="315"/>
      <c r="AV293" s="315"/>
      <c r="AW293" s="315"/>
      <c r="AX293" s="315"/>
      <c r="AY293" s="342"/>
    </row>
    <row r="301" spans="1:51" x14ac:dyDescent="0.25">
      <c r="Y301" s="3" t="s">
        <v>258</v>
      </c>
    </row>
  </sheetData>
  <dataConsolidate/>
  <mergeCells count="16">
    <mergeCell ref="A223:Y223"/>
    <mergeCell ref="E4:E5"/>
    <mergeCell ref="A240:K240"/>
    <mergeCell ref="A227:Y227"/>
    <mergeCell ref="A228:Y228"/>
    <mergeCell ref="A229:Y229"/>
    <mergeCell ref="A231:Y231"/>
    <mergeCell ref="A232:Y232"/>
    <mergeCell ref="A239:Y239"/>
    <mergeCell ref="Z4:AY4"/>
    <mergeCell ref="A2:Y2"/>
    <mergeCell ref="A4:A5"/>
    <mergeCell ref="B4:B5"/>
    <mergeCell ref="C4:C5"/>
    <mergeCell ref="D4:D5"/>
    <mergeCell ref="F4:Y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7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Иванова С.В.</cp:lastModifiedBy>
  <cp:lastPrinted>2018-06-28T06:39:27Z</cp:lastPrinted>
  <dcterms:created xsi:type="dcterms:W3CDTF">2017-06-08T05:54:08Z</dcterms:created>
  <dcterms:modified xsi:type="dcterms:W3CDTF">2018-06-29T08:39:12Z</dcterms:modified>
</cp:coreProperties>
</file>